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9384" activeTab="4"/>
  </bookViews>
  <sheets>
    <sheet name="Abstract" sheetId="24" r:id="rId1"/>
    <sheet name="ELECTRICAL" sheetId="14" r:id="rId2"/>
    <sheet name="ELE-DATA" sheetId="15" state="hidden" r:id="rId3"/>
    <sheet name="WS DATA" sheetId="20" state="hidden" r:id="rId4"/>
    <sheet name="CIVIL" sheetId="12" r:id="rId5"/>
    <sheet name="WATER SUP" sheetId="19" r:id="rId6"/>
    <sheet name="C-DATA" sheetId="13" state="hidden" r:id="rId7"/>
    <sheet name="Lead ( R)" sheetId="17" state="hidden" r:id="rId8"/>
    <sheet name="R.W.S - DATA" sheetId="18" state="hidden" r:id="rId9"/>
    <sheet name="Sheet" sheetId="21" state="hidden" r:id="rId10"/>
    <sheet name="civil-A" sheetId="22" state="hidden" r:id="rId11"/>
    <sheet name="Sheet2" sheetId="23" state="hidden"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LR100">[1]ROADS!$G$24</definedName>
    <definedName name="_xh2256">[2]HDPE!$L$30</definedName>
    <definedName name="_xh2506">[2]HDPE!$M$30</definedName>
    <definedName name="_xh3156">[2]HDPE!$O$30</definedName>
    <definedName name="_xh634">[2]HDPE!$C$16</definedName>
    <definedName name="_xk7100">[2]DI!$C$37</definedName>
    <definedName name="_xk7150">[2]DI!$D$37</definedName>
    <definedName name="_xk7250">[2]DI!$F$37</definedName>
    <definedName name="_xk7300">[2]DI!$G$37</definedName>
    <definedName name="_xp11010">[2]pvc!$F$61</definedName>
    <definedName name="_xp1104">[2]pvc!$F$31</definedName>
    <definedName name="_xp1106">[2]pvc!$F$46</definedName>
    <definedName name="_xp1254">[2]pvc!$G$31</definedName>
    <definedName name="_xp1256">[2]pvc!$G$46</definedName>
    <definedName name="_xp14010">[2]pvc!$H$61</definedName>
    <definedName name="_xp1404">[2]pvc!$H$31</definedName>
    <definedName name="_xp1406">[2]pvc!$H$46</definedName>
    <definedName name="_xp1606">[2]pvc!$I$46</definedName>
    <definedName name="_xp1804">[2]pvc!$J$31</definedName>
    <definedName name="_xp1806">[2]pvc!$J$46</definedName>
    <definedName name="_xp2006">[2]pvc!$K$46</definedName>
    <definedName name="_xp6310">[2]pvc!$C$61</definedName>
    <definedName name="_xp636">[2]pvc!$C$46</definedName>
    <definedName name="_xp7510">[2]pvc!$D$61</definedName>
    <definedName name="_xp754">[2]pvc!$D$31</definedName>
    <definedName name="_xp756">[2]pvc!$D$46</definedName>
    <definedName name="_xp9010">[2]pvc!$E$61</definedName>
    <definedName name="_xp904">[2]pvc!$E$31</definedName>
    <definedName name="_xp906">[2]pvc!$E$46</definedName>
    <definedName name="HDPE">[3]detls!$A$3:$O$18</definedName>
    <definedName name="ID">[4]id!$A$3:$E$368</definedName>
    <definedName name="OHCP">[5]LEAD!$K$46</definedName>
    <definedName name="_xlnm.Print_Area" localSheetId="2">'ELE-DATA'!$A$1:$I$58</definedName>
    <definedName name="_xlnm.Print_Area" localSheetId="7">'Lead ( R)'!$A$1:$Q$35</definedName>
    <definedName name="_xlnm.Print_Area" localSheetId="3">'WS DATA'!$C$1:$M$128</definedName>
    <definedName name="_xlnm.Print_Titles" localSheetId="8">'R.W.S - DATA'!$A$4:$IV$6</definedName>
    <definedName name="prsrhds">[4]t_prsr!$A$3:$H$60</definedName>
    <definedName name="PVC">#REF!</definedName>
    <definedName name="WH">[4]wh!$A$4:$E$356</definedName>
    <definedName name="xhb2256">[2]hdpe_basic!$G$37</definedName>
    <definedName name="xhb2506">[2]hdpe_basic!$G$38</definedName>
    <definedName name="xhb2806">[2]hdpe_basic!$G$39</definedName>
    <definedName name="xhb3156">[2]hdpe_basic!$G$40</definedName>
    <definedName name="xhb634">[2]hdpe_basic!$G$14</definedName>
    <definedName name="xpb11010">[2]pvc_basic!$G$44</definedName>
    <definedName name="xpb1104">[2]pvc_basic!$G$16</definedName>
    <definedName name="xpb1106">[2]pvc_basic!$G$30</definedName>
    <definedName name="xpb12510">[2]pvc_basic!$G$45</definedName>
    <definedName name="xpb1254">[2]pvc_basic!$G$17</definedName>
    <definedName name="xpb1256">[2]pvc_basic!$G$31</definedName>
    <definedName name="xpb14010">[2]pvc_basic!$G$46</definedName>
    <definedName name="xpb1404">[2]pvc_basic!$G$18</definedName>
    <definedName name="xpb1406">[2]pvc_basic!$G$32</definedName>
    <definedName name="xpb1604">[2]pvc_basic!$G$19</definedName>
    <definedName name="xpb1606">[2]pvc_basic!$G$33</definedName>
    <definedName name="xpb1804">[2]pvc_basic!$G$20</definedName>
    <definedName name="xpb1806">[2]pvc_basic!$G$34</definedName>
    <definedName name="xpb2006">[2]pvc_basic!$G$35</definedName>
    <definedName name="xpb6310">[2]pvc_basic!$G$41</definedName>
    <definedName name="xpb636">[2]pvc_basic!$G$27</definedName>
    <definedName name="xpb7510">[2]pvc_basic!$G$42</definedName>
    <definedName name="xpb754">[2]pvc_basic!$G$14</definedName>
    <definedName name="xpb756">[2]pvc_basic!$G$28</definedName>
    <definedName name="xpb904">[2]pvc_basic!$G$15</definedName>
    <definedName name="xpb906">[2]pvc_basic!$G$29</definedName>
    <definedName name="yearssr">[6]index!$A$1:$M$2</definedName>
  </definedNames>
  <calcPr calcId="152511"/>
</workbook>
</file>

<file path=xl/calcChain.xml><?xml version="1.0" encoding="utf-8"?>
<calcChain xmlns="http://schemas.openxmlformats.org/spreadsheetml/2006/main">
  <c r="F25" i="12" l="1"/>
  <c r="E22" i="12"/>
  <c r="J17" i="23"/>
  <c r="K17" i="23" s="1"/>
  <c r="J15" i="23"/>
  <c r="K15" i="23" s="1"/>
  <c r="J13" i="23"/>
  <c r="K13" i="23" s="1"/>
  <c r="J11" i="23"/>
  <c r="K11" i="23" s="1"/>
  <c r="J9" i="23"/>
  <c r="K9" i="23" s="1"/>
  <c r="J7" i="23"/>
  <c r="K7" i="23" s="1"/>
  <c r="J5" i="23"/>
  <c r="K5" i="23" s="1"/>
  <c r="A4" i="23"/>
  <c r="A8" i="23" s="1"/>
  <c r="A10" i="23" s="1"/>
  <c r="A12" i="23" s="1"/>
  <c r="A14" i="23" s="1"/>
  <c r="A16" i="23" s="1"/>
  <c r="I3" i="23"/>
  <c r="J3" i="23" s="1"/>
  <c r="K3" i="23" s="1"/>
  <c r="F10" i="22"/>
  <c r="J18" i="23" l="1"/>
  <c r="L3" i="23"/>
  <c r="L5" i="23"/>
  <c r="L7" i="23"/>
  <c r="L9" i="23"/>
  <c r="L11" i="23"/>
  <c r="L13" i="23"/>
  <c r="L15" i="23"/>
  <c r="L17" i="23"/>
  <c r="F186" i="20" l="1"/>
  <c r="E186" i="20"/>
  <c r="K185" i="20"/>
  <c r="H186" i="20" s="1"/>
  <c r="F180" i="20"/>
  <c r="E180" i="20"/>
  <c r="K179" i="20"/>
  <c r="H180" i="20" s="1"/>
  <c r="F174" i="20"/>
  <c r="E174" i="20"/>
  <c r="K173" i="20"/>
  <c r="H174" i="20" s="1"/>
  <c r="F168" i="20"/>
  <c r="E168" i="20"/>
  <c r="K167" i="20"/>
  <c r="H168" i="20" s="1"/>
  <c r="F162" i="20"/>
  <c r="E162" i="20"/>
  <c r="K161" i="20"/>
  <c r="H162" i="20" s="1"/>
  <c r="F156" i="20"/>
  <c r="E156" i="20"/>
  <c r="K155" i="20"/>
  <c r="H156" i="20" s="1"/>
  <c r="C153" i="13"/>
  <c r="D151" i="13"/>
  <c r="C151" i="13"/>
  <c r="C149" i="13"/>
  <c r="H148" i="13"/>
  <c r="H149" i="13" s="1"/>
  <c r="G148" i="13"/>
  <c r="G149" i="13" s="1"/>
  <c r="F148" i="13"/>
  <c r="F149" i="13" s="1"/>
  <c r="E148" i="13"/>
  <c r="E149" i="13" s="1"/>
  <c r="D148" i="13"/>
  <c r="D149" i="13" s="1"/>
  <c r="H147" i="13"/>
  <c r="G147" i="13"/>
  <c r="F147" i="13"/>
  <c r="E147" i="13"/>
  <c r="D147" i="13"/>
  <c r="D143" i="13"/>
  <c r="C143" i="13"/>
  <c r="I142" i="13"/>
  <c r="H142" i="13"/>
  <c r="H141" i="13"/>
  <c r="I141" i="13"/>
  <c r="H140" i="13"/>
  <c r="I140" i="13"/>
  <c r="I139" i="13"/>
  <c r="I149" i="20"/>
  <c r="I151" i="20" s="1"/>
  <c r="I152" i="20" s="1"/>
  <c r="E14" i="19" s="1"/>
  <c r="F14" i="19" s="1"/>
  <c r="K168" i="20" l="1"/>
  <c r="K169" i="20" s="1"/>
  <c r="K170" i="20" s="1"/>
  <c r="E16" i="19" s="1"/>
  <c r="F16" i="19" s="1"/>
  <c r="K162" i="20"/>
  <c r="K163" i="20" s="1"/>
  <c r="K164" i="20" s="1"/>
  <c r="K186" i="20"/>
  <c r="K156" i="20"/>
  <c r="K157" i="20" s="1"/>
  <c r="K158" i="20" s="1"/>
  <c r="K180" i="20"/>
  <c r="K181" i="20" s="1"/>
  <c r="K182" i="20" s="1"/>
  <c r="K174" i="20"/>
  <c r="K175" i="20" s="1"/>
  <c r="K176" i="20" s="1"/>
  <c r="E17" i="19" s="1"/>
  <c r="F17" i="19" s="1"/>
  <c r="K187" i="20"/>
  <c r="K188" i="20" s="1"/>
  <c r="E18" i="19" s="1"/>
  <c r="F18" i="19" s="1"/>
  <c r="F143" i="13"/>
  <c r="I143" i="13" l="1"/>
  <c r="I144" i="13" s="1"/>
  <c r="F150" i="13"/>
  <c r="F151" i="13" s="1"/>
  <c r="G150" i="13"/>
  <c r="G151" i="13" s="1"/>
  <c r="E150" i="13"/>
  <c r="E151" i="13" s="1"/>
  <c r="H150" i="13"/>
  <c r="H151" i="13" s="1"/>
  <c r="F146" i="13" l="1"/>
  <c r="F152" i="13" s="1"/>
  <c r="F153" i="13" s="1"/>
  <c r="F154" i="13" s="1"/>
  <c r="F155" i="13" s="1"/>
  <c r="E24" i="12" s="1"/>
  <c r="F24" i="12" s="1"/>
  <c r="G146" i="13"/>
  <c r="G152" i="13" s="1"/>
  <c r="G153" i="13" s="1"/>
  <c r="G154" i="13" s="1"/>
  <c r="G155" i="13" s="1"/>
  <c r="H146" i="13"/>
  <c r="H152" i="13" s="1"/>
  <c r="H153" i="13" s="1"/>
  <c r="H154" i="13" s="1"/>
  <c r="H155" i="13" s="1"/>
  <c r="D146" i="13"/>
  <c r="D152" i="13" s="1"/>
  <c r="D153" i="13" s="1"/>
  <c r="D154" i="13" s="1"/>
  <c r="D155" i="13" s="1"/>
  <c r="F22" i="12" s="1"/>
  <c r="E146" i="13"/>
  <c r="E152" i="13" s="1"/>
  <c r="E153" i="13" s="1"/>
  <c r="E154" i="13" s="1"/>
  <c r="E155" i="13" s="1"/>
  <c r="E23" i="12" s="1"/>
  <c r="F23" i="12" s="1"/>
  <c r="F142" i="20" l="1"/>
  <c r="E142" i="20"/>
  <c r="H140" i="20"/>
  <c r="F140" i="20"/>
  <c r="E140" i="20"/>
  <c r="K139" i="20"/>
  <c r="F134" i="20"/>
  <c r="E134" i="20"/>
  <c r="H132" i="20"/>
  <c r="F132" i="20"/>
  <c r="E132" i="20"/>
  <c r="K131" i="20"/>
  <c r="F126" i="20"/>
  <c r="E126" i="20"/>
  <c r="H124" i="20"/>
  <c r="F124" i="20"/>
  <c r="E124" i="20"/>
  <c r="K123" i="20"/>
  <c r="C10" i="14"/>
  <c r="C8" i="14"/>
  <c r="F46" i="20"/>
  <c r="E46" i="20"/>
  <c r="H44" i="20"/>
  <c r="F44" i="20"/>
  <c r="E44" i="20"/>
  <c r="K43" i="20"/>
  <c r="I51" i="13"/>
  <c r="C69" i="13"/>
  <c r="D67" i="13"/>
  <c r="C67" i="13"/>
  <c r="H66" i="13"/>
  <c r="H67" i="13" s="1"/>
  <c r="C65" i="13"/>
  <c r="H64" i="13"/>
  <c r="H65" i="13" s="1"/>
  <c r="G64" i="13"/>
  <c r="G65" i="13" s="1"/>
  <c r="F64" i="13"/>
  <c r="F65" i="13" s="1"/>
  <c r="E64" i="13"/>
  <c r="E65" i="13" s="1"/>
  <c r="D64" i="13"/>
  <c r="D65" i="13" s="1"/>
  <c r="H63" i="13"/>
  <c r="G63" i="13"/>
  <c r="F63" i="13"/>
  <c r="E63" i="13"/>
  <c r="D63" i="13"/>
  <c r="D56" i="13"/>
  <c r="C56" i="13"/>
  <c r="H55" i="13"/>
  <c r="I55" i="13"/>
  <c r="H54" i="13"/>
  <c r="I54" i="13"/>
  <c r="H52" i="13"/>
  <c r="H51" i="13"/>
  <c r="C42" i="13"/>
  <c r="I24" i="13"/>
  <c r="C44" i="13"/>
  <c r="D42" i="13"/>
  <c r="C40" i="13"/>
  <c r="H39" i="13"/>
  <c r="H40" i="13" s="1"/>
  <c r="G39" i="13"/>
  <c r="G40" i="13" s="1"/>
  <c r="F39" i="13"/>
  <c r="F40" i="13" s="1"/>
  <c r="E39" i="13"/>
  <c r="E40" i="13" s="1"/>
  <c r="D39" i="13"/>
  <c r="D40" i="13" s="1"/>
  <c r="H38" i="13"/>
  <c r="G38" i="13"/>
  <c r="F38" i="13"/>
  <c r="E38" i="13"/>
  <c r="D38" i="13"/>
  <c r="D31" i="13"/>
  <c r="C31" i="13"/>
  <c r="H30" i="13"/>
  <c r="I30" i="13"/>
  <c r="H29" i="13"/>
  <c r="I29" i="13"/>
  <c r="H28" i="13"/>
  <c r="I28" i="13"/>
  <c r="H26" i="13"/>
  <c r="H25" i="13"/>
  <c r="I25" i="13"/>
  <c r="D15" i="13"/>
  <c r="C15" i="13"/>
  <c r="H13" i="13"/>
  <c r="H12" i="13"/>
  <c r="D12" i="13"/>
  <c r="C12" i="13"/>
  <c r="H11" i="13"/>
  <c r="F11" i="13"/>
  <c r="I11" i="13" s="1"/>
  <c r="H10" i="13"/>
  <c r="I10" i="13"/>
  <c r="H9" i="13"/>
  <c r="I9" i="13"/>
  <c r="H7" i="13"/>
  <c r="G7" i="13"/>
  <c r="H4" i="13"/>
  <c r="K132" i="20" l="1"/>
  <c r="K133" i="20" s="1"/>
  <c r="H134" i="20" s="1"/>
  <c r="K134" i="20" s="1"/>
  <c r="K135" i="20" s="1"/>
  <c r="K136" i="20" s="1"/>
  <c r="K124" i="20"/>
  <c r="K125" i="20" s="1"/>
  <c r="H126" i="20" s="1"/>
  <c r="K126" i="20" s="1"/>
  <c r="K127" i="20" s="1"/>
  <c r="K128" i="20" s="1"/>
  <c r="E12" i="19" s="1"/>
  <c r="K140" i="20"/>
  <c r="K141" i="20" s="1"/>
  <c r="H142" i="20" s="1"/>
  <c r="K142" i="20" s="1"/>
  <c r="K143" i="20" s="1"/>
  <c r="K144" i="20" s="1"/>
  <c r="E10" i="19" s="1"/>
  <c r="K44" i="20"/>
  <c r="K45" i="20" s="1"/>
  <c r="F31" i="13"/>
  <c r="H41" i="13" s="1"/>
  <c r="H42" i="13" s="1"/>
  <c r="F12" i="13"/>
  <c r="I12" i="13" s="1"/>
  <c r="F56" i="13"/>
  <c r="I7" i="13"/>
  <c r="E41" i="13"/>
  <c r="E42" i="13" s="1"/>
  <c r="I31" i="13"/>
  <c r="G6" i="15"/>
  <c r="F13" i="13" l="1"/>
  <c r="I13" i="13" s="1"/>
  <c r="I14" i="13" s="1"/>
  <c r="F15" i="13" s="1"/>
  <c r="I15" i="13" s="1"/>
  <c r="I16" i="13" s="1"/>
  <c r="I17" i="13" s="1"/>
  <c r="E15" i="12" s="1"/>
  <c r="F41" i="13"/>
  <c r="F42" i="13" s="1"/>
  <c r="G41" i="13"/>
  <c r="G42" i="13" s="1"/>
  <c r="H46" i="20"/>
  <c r="K46" i="20" s="1"/>
  <c r="K47" i="20" s="1"/>
  <c r="E6" i="19" s="1"/>
  <c r="I56" i="13"/>
  <c r="E66" i="13"/>
  <c r="E67" i="13" s="1"/>
  <c r="F66" i="13"/>
  <c r="F67" i="13" s="1"/>
  <c r="G66" i="13"/>
  <c r="G67" i="13" s="1"/>
  <c r="K116" i="20" l="1"/>
  <c r="K118" i="20" s="1"/>
  <c r="K110" i="20"/>
  <c r="K112" i="20" s="1"/>
  <c r="K96" i="20"/>
  <c r="K95" i="20"/>
  <c r="K79" i="20"/>
  <c r="J75" i="20"/>
  <c r="J83" i="20" s="1"/>
  <c r="K83" i="20" s="1"/>
  <c r="J74" i="20"/>
  <c r="J82" i="20" s="1"/>
  <c r="K82" i="20" s="1"/>
  <c r="J73" i="20"/>
  <c r="J81" i="20" s="1"/>
  <c r="K71" i="20"/>
  <c r="K58" i="20"/>
  <c r="K57" i="20"/>
  <c r="K56" i="20"/>
  <c r="K54" i="20"/>
  <c r="H35" i="20"/>
  <c r="K35" i="20" s="1"/>
  <c r="H34" i="20"/>
  <c r="K34" i="20" s="1"/>
  <c r="H33" i="20"/>
  <c r="K33" i="20" s="1"/>
  <c r="J31" i="20"/>
  <c r="K29" i="20"/>
  <c r="K28" i="20"/>
  <c r="K31" i="20" s="1"/>
  <c r="K14" i="20"/>
  <c r="K13" i="20"/>
  <c r="K12" i="20"/>
  <c r="J10" i="20"/>
  <c r="K8" i="20"/>
  <c r="K7" i="20"/>
  <c r="K10" i="20" s="1"/>
  <c r="F12" i="19"/>
  <c r="F10" i="19"/>
  <c r="F6" i="19"/>
  <c r="G36" i="20" l="1"/>
  <c r="K37" i="20" s="1"/>
  <c r="K74" i="20"/>
  <c r="G15" i="20"/>
  <c r="K15" i="20" s="1"/>
  <c r="G59" i="20"/>
  <c r="K59" i="20" s="1"/>
  <c r="K60" i="20" s="1"/>
  <c r="K61" i="20" s="1"/>
  <c r="K62" i="20" s="1"/>
  <c r="J64" i="20" s="1"/>
  <c r="H16" i="20"/>
  <c r="J98" i="20"/>
  <c r="K98" i="20" s="1"/>
  <c r="K81" i="20"/>
  <c r="H84" i="20" s="1"/>
  <c r="K84" i="20" s="1"/>
  <c r="K38" i="20"/>
  <c r="H37" i="20"/>
  <c r="K73" i="20"/>
  <c r="K75" i="20"/>
  <c r="J99" i="20"/>
  <c r="K99" i="20" s="1"/>
  <c r="K16" i="20" l="1"/>
  <c r="K17" i="20"/>
  <c r="H100" i="20"/>
  <c r="K100" i="20" s="1"/>
  <c r="K101" i="20" s="1"/>
  <c r="K102" i="20" s="1"/>
  <c r="K104" i="20" s="1"/>
  <c r="H76" i="20"/>
  <c r="K76" i="20" s="1"/>
  <c r="K85" i="20" s="1"/>
  <c r="K40" i="20"/>
  <c r="K41" i="20" s="1"/>
  <c r="E8" i="19" s="1"/>
  <c r="F8" i="19" s="1"/>
  <c r="F19" i="19" s="1"/>
  <c r="K18" i="20"/>
  <c r="K19" i="20" s="1"/>
  <c r="F20" i="19" l="1"/>
  <c r="I6" i="24" s="1"/>
  <c r="K86" i="20"/>
  <c r="K88" i="20" s="1"/>
  <c r="J90" i="20" s="1"/>
  <c r="I6" i="21" l="1"/>
  <c r="E1618" i="18"/>
  <c r="C1618" i="18"/>
  <c r="H1617" i="18"/>
  <c r="G1618" i="18" s="1"/>
  <c r="E1613" i="18"/>
  <c r="C1613" i="18"/>
  <c r="H1612" i="18"/>
  <c r="E1609" i="18"/>
  <c r="C1609" i="18"/>
  <c r="H1608" i="18"/>
  <c r="G1609" i="18" s="1"/>
  <c r="E1602" i="18"/>
  <c r="C1602" i="18"/>
  <c r="G1600" i="18"/>
  <c r="A1600" i="18"/>
  <c r="G1599" i="18"/>
  <c r="E1599" i="18"/>
  <c r="H1599" i="18" s="1"/>
  <c r="G1598" i="18"/>
  <c r="E1598" i="18"/>
  <c r="H1598" i="18" s="1"/>
  <c r="E1592" i="18"/>
  <c r="C1592" i="18"/>
  <c r="G1590" i="18"/>
  <c r="A1590" i="18"/>
  <c r="G1589" i="18"/>
  <c r="E1589" i="18"/>
  <c r="H1589" i="18" s="1"/>
  <c r="G1588" i="18"/>
  <c r="E1588" i="18"/>
  <c r="H1588" i="18" s="1"/>
  <c r="E1582" i="18"/>
  <c r="C1582" i="18"/>
  <c r="G1580" i="18"/>
  <c r="A1580" i="18"/>
  <c r="G1579" i="18"/>
  <c r="E1579" i="18"/>
  <c r="H1579" i="18" s="1"/>
  <c r="G1578" i="18"/>
  <c r="E1578" i="18"/>
  <c r="H1578" i="18" s="1"/>
  <c r="E1572" i="18"/>
  <c r="C1572" i="18"/>
  <c r="G1570" i="18"/>
  <c r="A1570" i="18"/>
  <c r="G1569" i="18"/>
  <c r="E1569" i="18"/>
  <c r="H1569" i="18" s="1"/>
  <c r="G1568" i="18"/>
  <c r="E1568" i="18"/>
  <c r="H1568" i="18" s="1"/>
  <c r="E1562" i="18"/>
  <c r="C1562" i="18"/>
  <c r="G1560" i="18"/>
  <c r="A1560" i="18"/>
  <c r="H1559" i="18"/>
  <c r="G1559" i="18"/>
  <c r="E1559" i="18"/>
  <c r="G1558" i="18"/>
  <c r="E1558" i="18"/>
  <c r="H1558" i="18" s="1"/>
  <c r="E1552" i="18"/>
  <c r="C1552" i="18"/>
  <c r="G1550" i="18"/>
  <c r="A1550" i="18"/>
  <c r="G1549" i="18"/>
  <c r="E1549" i="18"/>
  <c r="H1549" i="18" s="1"/>
  <c r="H1548" i="18"/>
  <c r="G1548" i="18"/>
  <c r="E1548" i="18"/>
  <c r="E1542" i="18"/>
  <c r="G1540" i="18"/>
  <c r="A1540" i="18"/>
  <c r="G1539" i="18"/>
  <c r="E1539" i="18"/>
  <c r="H1539" i="18" s="1"/>
  <c r="G1538" i="18"/>
  <c r="E1538" i="18"/>
  <c r="H1538" i="18" s="1"/>
  <c r="E1527" i="18"/>
  <c r="C1527" i="18"/>
  <c r="G1525" i="18"/>
  <c r="A1525" i="18"/>
  <c r="G1524" i="18"/>
  <c r="E1524" i="18"/>
  <c r="H1524" i="18" s="1"/>
  <c r="G1523" i="18"/>
  <c r="E1523" i="18"/>
  <c r="H1523" i="18" s="1"/>
  <c r="E1516" i="18"/>
  <c r="C1516" i="18"/>
  <c r="G1514" i="18"/>
  <c r="A1514" i="18"/>
  <c r="G1513" i="18"/>
  <c r="E1513" i="18"/>
  <c r="H1513" i="18" s="1"/>
  <c r="G1512" i="18"/>
  <c r="E1512" i="18"/>
  <c r="H1512" i="18" s="1"/>
  <c r="E1506" i="18"/>
  <c r="C1506" i="18"/>
  <c r="A1504" i="18"/>
  <c r="E1503" i="18"/>
  <c r="H1503" i="18" s="1"/>
  <c r="G1502" i="18"/>
  <c r="E1502" i="18"/>
  <c r="H1502" i="18" s="1"/>
  <c r="E1496" i="18"/>
  <c r="C1496" i="18"/>
  <c r="A1494" i="18"/>
  <c r="E1493" i="18"/>
  <c r="H1493" i="18" s="1"/>
  <c r="H1492" i="18"/>
  <c r="G1492" i="18"/>
  <c r="E1492" i="18"/>
  <c r="E1486" i="18"/>
  <c r="C1486" i="18"/>
  <c r="A1484" i="18"/>
  <c r="E1483" i="18"/>
  <c r="H1483" i="18" s="1"/>
  <c r="G1482" i="18"/>
  <c r="E1482" i="18"/>
  <c r="H1482" i="18" s="1"/>
  <c r="E1472" i="18"/>
  <c r="C1472" i="18"/>
  <c r="G1470" i="18"/>
  <c r="E1470" i="18"/>
  <c r="H1470" i="18" s="1"/>
  <c r="A1469" i="18"/>
  <c r="E1468" i="18"/>
  <c r="H1468" i="18" s="1"/>
  <c r="E1461" i="18"/>
  <c r="C1461" i="18"/>
  <c r="G1459" i="18"/>
  <c r="E1459" i="18"/>
  <c r="H1459" i="18" s="1"/>
  <c r="A1458" i="18"/>
  <c r="E1457" i="18"/>
  <c r="H1457" i="18" s="1"/>
  <c r="E1450" i="18"/>
  <c r="C1450" i="18"/>
  <c r="G1448" i="18"/>
  <c r="E1448" i="18"/>
  <c r="H1448" i="18" s="1"/>
  <c r="A1447" i="18"/>
  <c r="E1446" i="18"/>
  <c r="H1446" i="18" s="1"/>
  <c r="E1439" i="18"/>
  <c r="C1439" i="18"/>
  <c r="G1437" i="18"/>
  <c r="E1437" i="18"/>
  <c r="H1437" i="18" s="1"/>
  <c r="A1436" i="18"/>
  <c r="E1435" i="18"/>
  <c r="H1435" i="18" s="1"/>
  <c r="E1428" i="18"/>
  <c r="C1428" i="18"/>
  <c r="G1426" i="18"/>
  <c r="E1426" i="18"/>
  <c r="H1426" i="18" s="1"/>
  <c r="A1425" i="18"/>
  <c r="E1424" i="18"/>
  <c r="H1424" i="18" s="1"/>
  <c r="E1417" i="18"/>
  <c r="C1417" i="18"/>
  <c r="G1415" i="18"/>
  <c r="E1415" i="18"/>
  <c r="H1415" i="18" s="1"/>
  <c r="A1414" i="18"/>
  <c r="E1413" i="18"/>
  <c r="H1413" i="18" s="1"/>
  <c r="E1406" i="18"/>
  <c r="C1406" i="18"/>
  <c r="G1404" i="18"/>
  <c r="E1404" i="18"/>
  <c r="H1404" i="18" s="1"/>
  <c r="G1403" i="18"/>
  <c r="A1403" i="18"/>
  <c r="G1402" i="18"/>
  <c r="E1402" i="18"/>
  <c r="H1402" i="18" s="1"/>
  <c r="G1401" i="18"/>
  <c r="B1397" i="18"/>
  <c r="B1477" i="18" s="1"/>
  <c r="B1534" i="18" s="1"/>
  <c r="E1392" i="18"/>
  <c r="C1392" i="18"/>
  <c r="G1390" i="18"/>
  <c r="E1390" i="18"/>
  <c r="H1390" i="18" s="1"/>
  <c r="A1389" i="18"/>
  <c r="H1388" i="18"/>
  <c r="E1388" i="18"/>
  <c r="E1381" i="18"/>
  <c r="C1381" i="18"/>
  <c r="G1379" i="18"/>
  <c r="E1379" i="18"/>
  <c r="H1379" i="18" s="1"/>
  <c r="A1378" i="18"/>
  <c r="E1377" i="18"/>
  <c r="H1377" i="18" s="1"/>
  <c r="E1370" i="18"/>
  <c r="C1370" i="18"/>
  <c r="G1368" i="18"/>
  <c r="E1368" i="18"/>
  <c r="H1368" i="18" s="1"/>
  <c r="A1367" i="18"/>
  <c r="E1366" i="18"/>
  <c r="H1366" i="18" s="1"/>
  <c r="E1359" i="18"/>
  <c r="C1359" i="18"/>
  <c r="G1357" i="18"/>
  <c r="E1357" i="18"/>
  <c r="H1357" i="18" s="1"/>
  <c r="A1356" i="18"/>
  <c r="E1355" i="18"/>
  <c r="H1355" i="18" s="1"/>
  <c r="D1345" i="18"/>
  <c r="D1344" i="18"/>
  <c r="H1339" i="18"/>
  <c r="H1338" i="18"/>
  <c r="G1337" i="18"/>
  <c r="H1337" i="18" s="1"/>
  <c r="G1335" i="18"/>
  <c r="H1335" i="18" s="1"/>
  <c r="G1334" i="18"/>
  <c r="H1334" i="18" s="1"/>
  <c r="G1322" i="18"/>
  <c r="H1322" i="18" s="1"/>
  <c r="G1323" i="18" s="1"/>
  <c r="E1308" i="18"/>
  <c r="C1308" i="18"/>
  <c r="G1306" i="18"/>
  <c r="F1306" i="18"/>
  <c r="J1305" i="18"/>
  <c r="H1305" i="18"/>
  <c r="G1304" i="18"/>
  <c r="H1304" i="18" s="1"/>
  <c r="E1298" i="18"/>
  <c r="C1298" i="18"/>
  <c r="G1296" i="18"/>
  <c r="F1296" i="18"/>
  <c r="J1295" i="18"/>
  <c r="H1295" i="18"/>
  <c r="G1294" i="18"/>
  <c r="H1294" i="18" s="1"/>
  <c r="E1288" i="18"/>
  <c r="C1288" i="18"/>
  <c r="G1286" i="18"/>
  <c r="F1286" i="18"/>
  <c r="H1286" i="18" s="1"/>
  <c r="J1285" i="18"/>
  <c r="H1285" i="18"/>
  <c r="G1284" i="18"/>
  <c r="H1284" i="18" s="1"/>
  <c r="E1278" i="18"/>
  <c r="C1278" i="18"/>
  <c r="G1276" i="18"/>
  <c r="F1276" i="18"/>
  <c r="J1275" i="18"/>
  <c r="H1275" i="18"/>
  <c r="G1274" i="18"/>
  <c r="H1274" i="18" s="1"/>
  <c r="E1268" i="18"/>
  <c r="C1268" i="18"/>
  <c r="G1266" i="18"/>
  <c r="F1266" i="18"/>
  <c r="J1265" i="18"/>
  <c r="H1265" i="18"/>
  <c r="G1264" i="18"/>
  <c r="H1264" i="18" s="1"/>
  <c r="E1258" i="18"/>
  <c r="C1258" i="18"/>
  <c r="G1257" i="18"/>
  <c r="G1256" i="18"/>
  <c r="F1256" i="18"/>
  <c r="J1255" i="18"/>
  <c r="H1255" i="18"/>
  <c r="G1254" i="18"/>
  <c r="H1254" i="18" s="1"/>
  <c r="E1248" i="18"/>
  <c r="C1248" i="18"/>
  <c r="G1246" i="18"/>
  <c r="F1246" i="18"/>
  <c r="J1245" i="18"/>
  <c r="H1245" i="18"/>
  <c r="G1244" i="18"/>
  <c r="H1244" i="18" s="1"/>
  <c r="E1235" i="18"/>
  <c r="C1235" i="18"/>
  <c r="G1233" i="18"/>
  <c r="F1233" i="18"/>
  <c r="J1232" i="18"/>
  <c r="H1232" i="18"/>
  <c r="G1231" i="18"/>
  <c r="H1231" i="18" s="1"/>
  <c r="E1225" i="18"/>
  <c r="C1225" i="18"/>
  <c r="G1223" i="18"/>
  <c r="F1223" i="18"/>
  <c r="H1223" i="18" s="1"/>
  <c r="J1222" i="18"/>
  <c r="H1222" i="18"/>
  <c r="G1221" i="18"/>
  <c r="H1221" i="18" s="1"/>
  <c r="E1215" i="18"/>
  <c r="C1215" i="18"/>
  <c r="G1213" i="18"/>
  <c r="F1213" i="18"/>
  <c r="J1212" i="18"/>
  <c r="H1212" i="18"/>
  <c r="G1211" i="18"/>
  <c r="H1211" i="18" s="1"/>
  <c r="E1205" i="18"/>
  <c r="C1205" i="18"/>
  <c r="G1203" i="18"/>
  <c r="E1203" i="18"/>
  <c r="H1203" i="18" s="1"/>
  <c r="J1202" i="18"/>
  <c r="H1202" i="18"/>
  <c r="G1201" i="18"/>
  <c r="H1201" i="18" s="1"/>
  <c r="E1195" i="18"/>
  <c r="C1195" i="18"/>
  <c r="G1193" i="18"/>
  <c r="F1193" i="18"/>
  <c r="J1192" i="18"/>
  <c r="H1192" i="18"/>
  <c r="G1191" i="18"/>
  <c r="H1191" i="18" s="1"/>
  <c r="E1185" i="18"/>
  <c r="C1185" i="18"/>
  <c r="G1183" i="18"/>
  <c r="F1183" i="18"/>
  <c r="J1182" i="18"/>
  <c r="H1182" i="18"/>
  <c r="G1181" i="18"/>
  <c r="H1181" i="18" s="1"/>
  <c r="E1172" i="18"/>
  <c r="C1172" i="18"/>
  <c r="G1170" i="18"/>
  <c r="H1170" i="18" s="1"/>
  <c r="G1169" i="18"/>
  <c r="F1169" i="18"/>
  <c r="G1168" i="18"/>
  <c r="H1168" i="18" s="1"/>
  <c r="E1161" i="18"/>
  <c r="C1161" i="18"/>
  <c r="G1159" i="18"/>
  <c r="H1159" i="18" s="1"/>
  <c r="G1158" i="18"/>
  <c r="F1158" i="18"/>
  <c r="H1158" i="18" s="1"/>
  <c r="G1157" i="18"/>
  <c r="H1157" i="18" s="1"/>
  <c r="E1150" i="18"/>
  <c r="C1150" i="18"/>
  <c r="G1148" i="18"/>
  <c r="H1148" i="18" s="1"/>
  <c r="G1147" i="18"/>
  <c r="F1147" i="18"/>
  <c r="H1147" i="18" s="1"/>
  <c r="G1146" i="18"/>
  <c r="H1146" i="18" s="1"/>
  <c r="E1139" i="18"/>
  <c r="C1139" i="18"/>
  <c r="G1137" i="18"/>
  <c r="H1137" i="18" s="1"/>
  <c r="G1136" i="18"/>
  <c r="F1136" i="18"/>
  <c r="G1135" i="18"/>
  <c r="H1135" i="18" s="1"/>
  <c r="E1128" i="18"/>
  <c r="C1128" i="18"/>
  <c r="G1126" i="18"/>
  <c r="H1126" i="18" s="1"/>
  <c r="G1125" i="18"/>
  <c r="F1125" i="18"/>
  <c r="G1124" i="18"/>
  <c r="H1124" i="18" s="1"/>
  <c r="E1117" i="18"/>
  <c r="C1117" i="18"/>
  <c r="G1115" i="18"/>
  <c r="H1115" i="18" s="1"/>
  <c r="G1114" i="18"/>
  <c r="F1114" i="18"/>
  <c r="G1113" i="18"/>
  <c r="H1113" i="18" s="1"/>
  <c r="E1106" i="18"/>
  <c r="C1106" i="18"/>
  <c r="G1104" i="18"/>
  <c r="H1104" i="18" s="1"/>
  <c r="F1103" i="18"/>
  <c r="G1102" i="18"/>
  <c r="H1102" i="18" s="1"/>
  <c r="E1092" i="18"/>
  <c r="C1092" i="18"/>
  <c r="G1090" i="18"/>
  <c r="H1090" i="18" s="1"/>
  <c r="G1089" i="18"/>
  <c r="F1089" i="18"/>
  <c r="G1088" i="18"/>
  <c r="H1088" i="18" s="1"/>
  <c r="E1081" i="18"/>
  <c r="C1081" i="18"/>
  <c r="G1079" i="18"/>
  <c r="H1079" i="18" s="1"/>
  <c r="G1078" i="18"/>
  <c r="F1078" i="18"/>
  <c r="G1077" i="18"/>
  <c r="H1077" i="18" s="1"/>
  <c r="E1070" i="18"/>
  <c r="C1070" i="18"/>
  <c r="G1068" i="18"/>
  <c r="H1068" i="18" s="1"/>
  <c r="G1067" i="18"/>
  <c r="F1067" i="18"/>
  <c r="G1066" i="18"/>
  <c r="H1066" i="18" s="1"/>
  <c r="E1059" i="18"/>
  <c r="C1059" i="18"/>
  <c r="H1057" i="18"/>
  <c r="G1057" i="18"/>
  <c r="F1056" i="18"/>
  <c r="H1056" i="18" s="1"/>
  <c r="G1055" i="18"/>
  <c r="H1055" i="18" s="1"/>
  <c r="E1044" i="18"/>
  <c r="C1044" i="18"/>
  <c r="G1043" i="18"/>
  <c r="H1043" i="18" s="1"/>
  <c r="G1044" i="18" s="1"/>
  <c r="E1033" i="18"/>
  <c r="C1033" i="18"/>
  <c r="G1032" i="18"/>
  <c r="H1032" i="18" s="1"/>
  <c r="G1033" i="18" s="1"/>
  <c r="B1022" i="18"/>
  <c r="E1016" i="18"/>
  <c r="C1016" i="18"/>
  <c r="E1014" i="18"/>
  <c r="C1014" i="18"/>
  <c r="H1013" i="18"/>
  <c r="H1012" i="18"/>
  <c r="H1011" i="18"/>
  <c r="G1005" i="18"/>
  <c r="H1005" i="18" s="1"/>
  <c r="G1004" i="18"/>
  <c r="H1004" i="18" s="1"/>
  <c r="E991" i="18"/>
  <c r="C991" i="18"/>
  <c r="E986" i="18"/>
  <c r="H985" i="18"/>
  <c r="G986" i="18" s="1"/>
  <c r="G980" i="18"/>
  <c r="H980" i="18" s="1"/>
  <c r="D973" i="18"/>
  <c r="C973" i="18"/>
  <c r="G970" i="18"/>
  <c r="H970" i="18" s="1"/>
  <c r="D970" i="18"/>
  <c r="G969" i="18"/>
  <c r="H969" i="18" s="1"/>
  <c r="D969" i="18"/>
  <c r="E967" i="18"/>
  <c r="C967" i="18"/>
  <c r="G966" i="18"/>
  <c r="H966" i="18" s="1"/>
  <c r="G965" i="18"/>
  <c r="H965" i="18" s="1"/>
  <c r="D956" i="18"/>
  <c r="C956" i="18"/>
  <c r="H954" i="18"/>
  <c r="G953" i="18"/>
  <c r="H953" i="18" s="1"/>
  <c r="F950" i="18"/>
  <c r="H950" i="18" s="1"/>
  <c r="H949" i="18"/>
  <c r="H948" i="18"/>
  <c r="E944" i="18"/>
  <c r="C944" i="18"/>
  <c r="E942" i="18"/>
  <c r="C942" i="18"/>
  <c r="G941" i="18"/>
  <c r="H941" i="18" s="1"/>
  <c r="E937" i="18"/>
  <c r="C937" i="18"/>
  <c r="H936" i="18"/>
  <c r="G937" i="18" s="1"/>
  <c r="E931" i="18"/>
  <c r="C931" i="18"/>
  <c r="G929" i="18"/>
  <c r="E929" i="18"/>
  <c r="C929" i="18"/>
  <c r="G928" i="18"/>
  <c r="H928" i="18" s="1"/>
  <c r="E924" i="18"/>
  <c r="C924" i="18"/>
  <c r="G923" i="18"/>
  <c r="H923" i="18" s="1"/>
  <c r="G924" i="18" s="1"/>
  <c r="E918" i="18"/>
  <c r="C918" i="18"/>
  <c r="G917" i="18"/>
  <c r="H917" i="18" s="1"/>
  <c r="E913" i="18"/>
  <c r="C913" i="18"/>
  <c r="G912" i="18"/>
  <c r="H912" i="18" s="1"/>
  <c r="E908" i="18"/>
  <c r="G907" i="18"/>
  <c r="H907" i="18" s="1"/>
  <c r="D903" i="18"/>
  <c r="H902" i="18"/>
  <c r="G902" i="18"/>
  <c r="F902" i="18"/>
  <c r="E902" i="18"/>
  <c r="E903" i="18" s="1"/>
  <c r="E904" i="18" s="1"/>
  <c r="D898" i="18"/>
  <c r="H897" i="18"/>
  <c r="G897" i="18"/>
  <c r="F897" i="18"/>
  <c r="F898" i="18" s="1"/>
  <c r="E897" i="18"/>
  <c r="D893" i="18"/>
  <c r="H892" i="18"/>
  <c r="G892" i="18"/>
  <c r="F892" i="18"/>
  <c r="E892" i="18"/>
  <c r="D888" i="18"/>
  <c r="H887" i="18"/>
  <c r="G887" i="18"/>
  <c r="F887" i="18"/>
  <c r="E887" i="18"/>
  <c r="E888" i="18" s="1"/>
  <c r="D883" i="18"/>
  <c r="H882" i="18"/>
  <c r="G882" i="18"/>
  <c r="F882" i="18"/>
  <c r="E882" i="18"/>
  <c r="E883" i="18" s="1"/>
  <c r="E884" i="18" s="1"/>
  <c r="D878" i="18"/>
  <c r="H877" i="18"/>
  <c r="G877" i="18"/>
  <c r="F877" i="18"/>
  <c r="F878" i="18" s="1"/>
  <c r="F879" i="18" s="1"/>
  <c r="E877" i="18"/>
  <c r="D871" i="18"/>
  <c r="H869" i="18"/>
  <c r="H870" i="18" s="1"/>
  <c r="G869" i="18"/>
  <c r="G870" i="18" s="1"/>
  <c r="F869" i="18"/>
  <c r="F870" i="18" s="1"/>
  <c r="E869" i="18"/>
  <c r="E870" i="18" s="1"/>
  <c r="D863" i="18"/>
  <c r="H861" i="18"/>
  <c r="H862" i="18" s="1"/>
  <c r="F861" i="18"/>
  <c r="F862" i="18" s="1"/>
  <c r="B858" i="18"/>
  <c r="D855" i="18"/>
  <c r="H852" i="18"/>
  <c r="G852" i="18"/>
  <c r="F852" i="18"/>
  <c r="F853" i="18" s="1"/>
  <c r="F854" i="18" s="1"/>
  <c r="E852" i="18"/>
  <c r="D847" i="18"/>
  <c r="H844" i="18"/>
  <c r="H845" i="18" s="1"/>
  <c r="G844" i="18"/>
  <c r="G845" i="18" s="1"/>
  <c r="F844" i="18"/>
  <c r="E844" i="18"/>
  <c r="D839" i="18"/>
  <c r="H836" i="18"/>
  <c r="H837" i="18" s="1"/>
  <c r="G836" i="18"/>
  <c r="F836" i="18"/>
  <c r="E836" i="18"/>
  <c r="E837" i="18" s="1"/>
  <c r="E838" i="18" s="1"/>
  <c r="E827" i="18"/>
  <c r="C827" i="18"/>
  <c r="E825" i="18"/>
  <c r="G824" i="18"/>
  <c r="H824" i="18" s="1"/>
  <c r="G823" i="18"/>
  <c r="H823" i="18" s="1"/>
  <c r="E816" i="18"/>
  <c r="C816" i="18"/>
  <c r="E814" i="18"/>
  <c r="G813" i="18"/>
  <c r="H813" i="18" s="1"/>
  <c r="G812" i="18"/>
  <c r="H812" i="18" s="1"/>
  <c r="E805" i="18"/>
  <c r="C805" i="18"/>
  <c r="E803" i="18"/>
  <c r="G802" i="18"/>
  <c r="H802" i="18" s="1"/>
  <c r="G803" i="18" s="1"/>
  <c r="G801" i="18"/>
  <c r="H801" i="18" s="1"/>
  <c r="E794" i="18"/>
  <c r="C794" i="18"/>
  <c r="E792" i="18"/>
  <c r="C792" i="18"/>
  <c r="G791" i="18"/>
  <c r="H791" i="18" s="1"/>
  <c r="G790" i="18"/>
  <c r="H790" i="18" s="1"/>
  <c r="E783" i="18"/>
  <c r="C783" i="18"/>
  <c r="E781" i="18"/>
  <c r="C781" i="18"/>
  <c r="G780" i="18"/>
  <c r="H780" i="18" s="1"/>
  <c r="G779" i="18"/>
  <c r="H779" i="18" s="1"/>
  <c r="C784" i="18" s="1"/>
  <c r="E775" i="18"/>
  <c r="C775" i="18"/>
  <c r="E766" i="18"/>
  <c r="C766" i="18"/>
  <c r="G765" i="18"/>
  <c r="H765" i="18" s="1"/>
  <c r="E761" i="18"/>
  <c r="C761" i="18"/>
  <c r="G760" i="18"/>
  <c r="E760" i="18"/>
  <c r="C760" i="18"/>
  <c r="G759" i="18"/>
  <c r="H759" i="18" s="1"/>
  <c r="G761" i="18" s="1"/>
  <c r="E755" i="18"/>
  <c r="C755" i="18"/>
  <c r="G754" i="18"/>
  <c r="E754" i="18"/>
  <c r="C754" i="18"/>
  <c r="G753" i="18"/>
  <c r="H753" i="18" s="1"/>
  <c r="G755" i="18" s="1"/>
  <c r="H755" i="18" s="1"/>
  <c r="E749" i="18"/>
  <c r="C749" i="18"/>
  <c r="G748" i="18"/>
  <c r="E748" i="18"/>
  <c r="H748" i="18" s="1"/>
  <c r="C748" i="18"/>
  <c r="G747" i="18"/>
  <c r="H747" i="18" s="1"/>
  <c r="G749" i="18" s="1"/>
  <c r="E743" i="18"/>
  <c r="C743" i="18"/>
  <c r="G742" i="18"/>
  <c r="H742" i="18" s="1"/>
  <c r="E742" i="18"/>
  <c r="C742" i="18"/>
  <c r="G741" i="18"/>
  <c r="H741" i="18" s="1"/>
  <c r="G743" i="18" s="1"/>
  <c r="H743" i="18" s="1"/>
  <c r="E737" i="18"/>
  <c r="C737" i="18"/>
  <c r="G736" i="18"/>
  <c r="E736" i="18"/>
  <c r="C736" i="18"/>
  <c r="G735" i="18"/>
  <c r="H735" i="18" s="1"/>
  <c r="E731" i="18"/>
  <c r="C731" i="18"/>
  <c r="G730" i="18"/>
  <c r="E730" i="18"/>
  <c r="C730" i="18"/>
  <c r="G729" i="18"/>
  <c r="H729" i="18" s="1"/>
  <c r="G731" i="18" s="1"/>
  <c r="H721" i="18"/>
  <c r="H722" i="18" s="1"/>
  <c r="G721" i="18"/>
  <c r="G714" i="18"/>
  <c r="H714" i="18" s="1"/>
  <c r="G708" i="18"/>
  <c r="H708" i="18" s="1"/>
  <c r="G702" i="18"/>
  <c r="H702" i="18" s="1"/>
  <c r="E697" i="18"/>
  <c r="G696" i="18"/>
  <c r="H696" i="18" s="1"/>
  <c r="G697" i="18" s="1"/>
  <c r="E691" i="18"/>
  <c r="C691" i="18"/>
  <c r="C697" i="18" s="1"/>
  <c r="E688" i="18"/>
  <c r="C688" i="18"/>
  <c r="G687" i="18"/>
  <c r="H687" i="18" s="1"/>
  <c r="G685" i="18"/>
  <c r="H685" i="18" s="1"/>
  <c r="E679" i="18"/>
  <c r="C679" i="18"/>
  <c r="E676" i="18"/>
  <c r="C676" i="18"/>
  <c r="G675" i="18"/>
  <c r="H675" i="18" s="1"/>
  <c r="G673" i="18"/>
  <c r="H673" i="18" s="1"/>
  <c r="E667" i="18"/>
  <c r="C667" i="18"/>
  <c r="E664" i="18"/>
  <c r="C664" i="18"/>
  <c r="G663" i="18"/>
  <c r="H663" i="18" s="1"/>
  <c r="G661" i="18"/>
  <c r="H661" i="18" s="1"/>
  <c r="D661" i="18"/>
  <c r="G660" i="18"/>
  <c r="H660" i="18" s="1"/>
  <c r="D660" i="18"/>
  <c r="C654" i="18"/>
  <c r="H652" i="18"/>
  <c r="G652" i="18"/>
  <c r="F652" i="18"/>
  <c r="E652" i="18"/>
  <c r="H651" i="18"/>
  <c r="G651" i="18"/>
  <c r="F651" i="18"/>
  <c r="E651" i="18"/>
  <c r="H650" i="18"/>
  <c r="G650" i="18"/>
  <c r="F650" i="18"/>
  <c r="E650" i="18"/>
  <c r="H648" i="18"/>
  <c r="H653" i="18" s="1"/>
  <c r="G648" i="18"/>
  <c r="G653" i="18" s="1"/>
  <c r="F648" i="18"/>
  <c r="F653" i="18" s="1"/>
  <c r="E648" i="18"/>
  <c r="E653" i="18" s="1"/>
  <c r="E643" i="18"/>
  <c r="C643" i="18"/>
  <c r="E640" i="18"/>
  <c r="G639" i="18"/>
  <c r="H639" i="18" s="1"/>
  <c r="G638" i="18"/>
  <c r="H638" i="18" s="1"/>
  <c r="G637" i="18"/>
  <c r="H637" i="18" s="1"/>
  <c r="G636" i="18"/>
  <c r="H636" i="18" s="1"/>
  <c r="G635" i="18"/>
  <c r="H635" i="18" s="1"/>
  <c r="G634" i="18"/>
  <c r="H634" i="18" s="1"/>
  <c r="G633" i="18"/>
  <c r="H633" i="18" s="1"/>
  <c r="B632" i="18"/>
  <c r="E629" i="18"/>
  <c r="C629" i="18"/>
  <c r="E625" i="18"/>
  <c r="C625" i="18"/>
  <c r="G624" i="18"/>
  <c r="H624" i="18" s="1"/>
  <c r="G623" i="18"/>
  <c r="H623" i="18" s="1"/>
  <c r="H622" i="18"/>
  <c r="G622" i="18"/>
  <c r="G620" i="18"/>
  <c r="H620" i="18" s="1"/>
  <c r="E613" i="18"/>
  <c r="C613" i="18"/>
  <c r="E610" i="18"/>
  <c r="C610" i="18"/>
  <c r="G609" i="18"/>
  <c r="H609" i="18" s="1"/>
  <c r="H608" i="18"/>
  <c r="G608" i="18"/>
  <c r="G607" i="18"/>
  <c r="H607" i="18" s="1"/>
  <c r="G605" i="18"/>
  <c r="H605" i="18" s="1"/>
  <c r="E599" i="18"/>
  <c r="C599" i="18"/>
  <c r="E595" i="18"/>
  <c r="C595" i="18"/>
  <c r="H594" i="18"/>
  <c r="G594" i="18"/>
  <c r="G593" i="18"/>
  <c r="H593" i="18" s="1"/>
  <c r="G592" i="18"/>
  <c r="H592" i="18" s="1"/>
  <c r="G590" i="18"/>
  <c r="H590" i="18" s="1"/>
  <c r="D590" i="18"/>
  <c r="G589" i="18"/>
  <c r="H589" i="18" s="1"/>
  <c r="D589" i="18"/>
  <c r="E582" i="18"/>
  <c r="C582" i="18"/>
  <c r="E579" i="18"/>
  <c r="C579" i="18"/>
  <c r="G578" i="18"/>
  <c r="H578" i="18" s="1"/>
  <c r="G577" i="18"/>
  <c r="H577" i="18" s="1"/>
  <c r="G574" i="18"/>
  <c r="H574" i="18" s="1"/>
  <c r="D574" i="18"/>
  <c r="E567" i="18"/>
  <c r="C567" i="18"/>
  <c r="E558" i="18"/>
  <c r="C558" i="18"/>
  <c r="E555" i="18"/>
  <c r="C555" i="18"/>
  <c r="G554" i="18"/>
  <c r="H554" i="18" s="1"/>
  <c r="G553" i="18"/>
  <c r="H553" i="18" s="1"/>
  <c r="G552" i="18"/>
  <c r="H552" i="18" s="1"/>
  <c r="G549" i="18"/>
  <c r="H549" i="18" s="1"/>
  <c r="E541" i="18"/>
  <c r="C541" i="18"/>
  <c r="E538" i="18"/>
  <c r="C538" i="18"/>
  <c r="G537" i="18"/>
  <c r="H537" i="18" s="1"/>
  <c r="G536" i="18"/>
  <c r="H536" i="18" s="1"/>
  <c r="G535" i="18"/>
  <c r="H535" i="18" s="1"/>
  <c r="G533" i="18"/>
  <c r="H533" i="18" s="1"/>
  <c r="E525" i="18"/>
  <c r="C525" i="18"/>
  <c r="E523" i="18"/>
  <c r="C523" i="18"/>
  <c r="G522" i="18"/>
  <c r="H522" i="18" s="1"/>
  <c r="G521" i="18"/>
  <c r="H521" i="18" s="1"/>
  <c r="G520" i="18"/>
  <c r="H520" i="18" s="1"/>
  <c r="E511" i="18"/>
  <c r="C511" i="18"/>
  <c r="E509" i="18"/>
  <c r="C509" i="18"/>
  <c r="G508" i="18"/>
  <c r="H508" i="18" s="1"/>
  <c r="G507" i="18"/>
  <c r="H507" i="18" s="1"/>
  <c r="G506" i="18"/>
  <c r="H506" i="18" s="1"/>
  <c r="E497" i="18"/>
  <c r="C497" i="18"/>
  <c r="E495" i="18"/>
  <c r="C495" i="18"/>
  <c r="G494" i="18"/>
  <c r="H494" i="18" s="1"/>
  <c r="G493" i="18"/>
  <c r="H493" i="18" s="1"/>
  <c r="G492" i="18"/>
  <c r="H492" i="18" s="1"/>
  <c r="E483" i="18"/>
  <c r="C483" i="18"/>
  <c r="E481" i="18"/>
  <c r="C481" i="18"/>
  <c r="H480" i="18"/>
  <c r="G480" i="18"/>
  <c r="G479" i="18"/>
  <c r="H479" i="18" s="1"/>
  <c r="G477" i="18"/>
  <c r="H477" i="18" s="1"/>
  <c r="G475" i="18"/>
  <c r="H475" i="18" s="1"/>
  <c r="G474" i="18"/>
  <c r="E468" i="18"/>
  <c r="C468" i="18"/>
  <c r="E466" i="18"/>
  <c r="C466" i="18"/>
  <c r="G465" i="18"/>
  <c r="H465" i="18" s="1"/>
  <c r="G464" i="18"/>
  <c r="H464" i="18" s="1"/>
  <c r="G463" i="18"/>
  <c r="H463" i="18" s="1"/>
  <c r="G461" i="18"/>
  <c r="H461" i="18" s="1"/>
  <c r="G460" i="18"/>
  <c r="H460" i="18" s="1"/>
  <c r="G459" i="18"/>
  <c r="H459" i="18" s="1"/>
  <c r="E453" i="18"/>
  <c r="H453" i="18" s="1"/>
  <c r="C453" i="18"/>
  <c r="E451" i="18"/>
  <c r="C451" i="18"/>
  <c r="G450" i="18"/>
  <c r="H450" i="18" s="1"/>
  <c r="D450" i="18"/>
  <c r="G449" i="18"/>
  <c r="H449" i="18" s="1"/>
  <c r="D449" i="18"/>
  <c r="G448" i="18"/>
  <c r="H448" i="18" s="1"/>
  <c r="E442" i="18"/>
  <c r="C442" i="18"/>
  <c r="E440" i="18"/>
  <c r="C440" i="18"/>
  <c r="G439" i="18"/>
  <c r="H439" i="18" s="1"/>
  <c r="G438" i="18"/>
  <c r="H438" i="18" s="1"/>
  <c r="G436" i="18"/>
  <c r="H436" i="18" s="1"/>
  <c r="G435" i="18"/>
  <c r="H435" i="18" s="1"/>
  <c r="E428" i="18"/>
  <c r="C428" i="18"/>
  <c r="H426" i="18"/>
  <c r="E424" i="18"/>
  <c r="H424" i="18" s="1"/>
  <c r="C424" i="18"/>
  <c r="G423" i="18"/>
  <c r="H423" i="18" s="1"/>
  <c r="G422" i="18"/>
  <c r="H422" i="18" s="1"/>
  <c r="E415" i="18"/>
  <c r="C415" i="18"/>
  <c r="E413" i="18"/>
  <c r="C413" i="18"/>
  <c r="G412" i="18"/>
  <c r="H412" i="18" s="1"/>
  <c r="G413" i="18" s="1"/>
  <c r="G411" i="18"/>
  <c r="H411" i="18" s="1"/>
  <c r="E404" i="18"/>
  <c r="C404" i="18"/>
  <c r="E402" i="18"/>
  <c r="C402" i="18"/>
  <c r="G401" i="18"/>
  <c r="H401" i="18" s="1"/>
  <c r="G402" i="18" s="1"/>
  <c r="G400" i="18"/>
  <c r="H400" i="18" s="1"/>
  <c r="E394" i="18"/>
  <c r="C394" i="18"/>
  <c r="E392" i="18"/>
  <c r="C392" i="18"/>
  <c r="G391" i="18"/>
  <c r="H391" i="18" s="1"/>
  <c r="G392" i="18" s="1"/>
  <c r="G390" i="18"/>
  <c r="H390" i="18" s="1"/>
  <c r="G384" i="18"/>
  <c r="H384" i="18" s="1"/>
  <c r="G383" i="18"/>
  <c r="H383" i="18" s="1"/>
  <c r="E381" i="18"/>
  <c r="C381" i="18"/>
  <c r="G380" i="18"/>
  <c r="H380" i="18" s="1"/>
  <c r="G379" i="18"/>
  <c r="H379" i="18" s="1"/>
  <c r="G378" i="18"/>
  <c r="H378" i="18" s="1"/>
  <c r="G376" i="18"/>
  <c r="H376" i="18" s="1"/>
  <c r="G375" i="18"/>
  <c r="H375" i="18" s="1"/>
  <c r="G374" i="18"/>
  <c r="H374" i="18" s="1"/>
  <c r="E369" i="18"/>
  <c r="C369" i="18"/>
  <c r="G367" i="18"/>
  <c r="H367" i="18" s="1"/>
  <c r="E362" i="18"/>
  <c r="C362" i="18"/>
  <c r="G360" i="18"/>
  <c r="H360" i="18" s="1"/>
  <c r="E355" i="18"/>
  <c r="C355" i="18"/>
  <c r="E353" i="18"/>
  <c r="C353" i="18"/>
  <c r="G352" i="18"/>
  <c r="H352" i="18" s="1"/>
  <c r="G353" i="18" s="1"/>
  <c r="G351" i="18"/>
  <c r="H351" i="18" s="1"/>
  <c r="E345" i="18"/>
  <c r="C345" i="18"/>
  <c r="E343" i="18"/>
  <c r="C343" i="18"/>
  <c r="G342" i="18"/>
  <c r="H342" i="18" s="1"/>
  <c r="G343" i="18" s="1"/>
  <c r="G341" i="18"/>
  <c r="H341" i="18" s="1"/>
  <c r="G335" i="18"/>
  <c r="H335" i="18" s="1"/>
  <c r="G334" i="18"/>
  <c r="H334" i="18" s="1"/>
  <c r="E332" i="18"/>
  <c r="C332" i="18"/>
  <c r="G331" i="18"/>
  <c r="H331" i="18" s="1"/>
  <c r="G330" i="18"/>
  <c r="H330" i="18" s="1"/>
  <c r="G329" i="18"/>
  <c r="H329" i="18" s="1"/>
  <c r="G327" i="18"/>
  <c r="H327" i="18" s="1"/>
  <c r="G326" i="18"/>
  <c r="H326" i="18" s="1"/>
  <c r="G325" i="18"/>
  <c r="H325" i="18" s="1"/>
  <c r="E320" i="18"/>
  <c r="C320" i="18"/>
  <c r="E318" i="18"/>
  <c r="C318" i="18"/>
  <c r="G317" i="18"/>
  <c r="H317" i="18" s="1"/>
  <c r="G318" i="18" s="1"/>
  <c r="H318" i="18" s="1"/>
  <c r="G316" i="18"/>
  <c r="H316" i="18" s="1"/>
  <c r="E310" i="18"/>
  <c r="C310" i="18"/>
  <c r="G308" i="18"/>
  <c r="E308" i="18"/>
  <c r="C308" i="18"/>
  <c r="H307" i="18"/>
  <c r="H306" i="18"/>
  <c r="E300" i="18"/>
  <c r="C300" i="18"/>
  <c r="E298" i="18"/>
  <c r="C298" i="18"/>
  <c r="G297" i="18"/>
  <c r="H297" i="18" s="1"/>
  <c r="G298" i="18" s="1"/>
  <c r="H298" i="18" s="1"/>
  <c r="G296" i="18"/>
  <c r="H296" i="18" s="1"/>
  <c r="E290" i="18"/>
  <c r="C290" i="18"/>
  <c r="E288" i="18"/>
  <c r="C288" i="18"/>
  <c r="G287" i="18"/>
  <c r="H287" i="18" s="1"/>
  <c r="G288" i="18" s="1"/>
  <c r="G286" i="18"/>
  <c r="H286" i="18" s="1"/>
  <c r="H280" i="18"/>
  <c r="G280" i="18"/>
  <c r="G279" i="18"/>
  <c r="H279" i="18" s="1"/>
  <c r="H278" i="18"/>
  <c r="G277" i="18"/>
  <c r="H277" i="18" s="1"/>
  <c r="E275" i="18"/>
  <c r="C275" i="18"/>
  <c r="G274" i="18"/>
  <c r="H274" i="18" s="1"/>
  <c r="G273" i="18"/>
  <c r="H273" i="18" s="1"/>
  <c r="G272" i="18"/>
  <c r="H272" i="18" s="1"/>
  <c r="G270" i="18"/>
  <c r="H270" i="18" s="1"/>
  <c r="G269" i="18"/>
  <c r="H269" i="18" s="1"/>
  <c r="G268" i="18"/>
  <c r="H268" i="18" s="1"/>
  <c r="E261" i="18"/>
  <c r="C261" i="18"/>
  <c r="G259" i="18"/>
  <c r="H259" i="18" s="1"/>
  <c r="E254" i="18"/>
  <c r="C254" i="18"/>
  <c r="G252" i="18"/>
  <c r="H252" i="18" s="1"/>
  <c r="E247" i="18"/>
  <c r="C247" i="18"/>
  <c r="G246" i="18"/>
  <c r="H246" i="18" s="1"/>
  <c r="H245" i="18"/>
  <c r="G245" i="18"/>
  <c r="G243" i="18"/>
  <c r="H243" i="18" s="1"/>
  <c r="G241" i="18"/>
  <c r="H241" i="18" s="1"/>
  <c r="G240" i="18"/>
  <c r="H240" i="18" s="1"/>
  <c r="G239" i="18"/>
  <c r="H239" i="18" s="1"/>
  <c r="G238" i="18"/>
  <c r="H238" i="18" s="1"/>
  <c r="E232" i="18"/>
  <c r="C232" i="18"/>
  <c r="E230" i="18"/>
  <c r="C230" i="18"/>
  <c r="G229" i="18"/>
  <c r="H229" i="18" s="1"/>
  <c r="H228" i="18"/>
  <c r="G228" i="18"/>
  <c r="G226" i="18"/>
  <c r="H226" i="18" s="1"/>
  <c r="G225" i="18"/>
  <c r="H225" i="18" s="1"/>
  <c r="G224" i="18"/>
  <c r="H224" i="18" s="1"/>
  <c r="G223" i="18"/>
  <c r="H223" i="18" s="1"/>
  <c r="E217" i="18"/>
  <c r="C217" i="18"/>
  <c r="G215" i="18"/>
  <c r="H215" i="18" s="1"/>
  <c r="G214" i="18"/>
  <c r="H214" i="18" s="1"/>
  <c r="G213" i="18"/>
  <c r="H213" i="18" s="1"/>
  <c r="G211" i="18"/>
  <c r="H211" i="18" s="1"/>
  <c r="G210" i="18"/>
  <c r="H210" i="18" s="1"/>
  <c r="G209" i="18"/>
  <c r="H209" i="18" s="1"/>
  <c r="G208" i="18"/>
  <c r="F208" i="18"/>
  <c r="E202" i="18"/>
  <c r="C202" i="18"/>
  <c r="E200" i="18"/>
  <c r="C200" i="18"/>
  <c r="G199" i="18"/>
  <c r="H199" i="18" s="1"/>
  <c r="G198" i="18"/>
  <c r="H198" i="18" s="1"/>
  <c r="G196" i="18"/>
  <c r="H196" i="18" s="1"/>
  <c r="G195" i="18"/>
  <c r="H195" i="18" s="1"/>
  <c r="G194" i="18"/>
  <c r="H194" i="18" s="1"/>
  <c r="G193" i="18"/>
  <c r="F193" i="18"/>
  <c r="E187" i="18"/>
  <c r="C187" i="18"/>
  <c r="E185" i="18"/>
  <c r="C185" i="18"/>
  <c r="G184" i="18"/>
  <c r="H184" i="18" s="1"/>
  <c r="G183" i="18"/>
  <c r="H183" i="18" s="1"/>
  <c r="G181" i="18"/>
  <c r="H181" i="18" s="1"/>
  <c r="H180" i="18"/>
  <c r="G180" i="18"/>
  <c r="G179" i="18"/>
  <c r="H179" i="18" s="1"/>
  <c r="G178" i="18"/>
  <c r="H178" i="18" s="1"/>
  <c r="E172" i="18"/>
  <c r="C172" i="18"/>
  <c r="E170" i="18"/>
  <c r="C170" i="18"/>
  <c r="G169" i="18"/>
  <c r="H169" i="18" s="1"/>
  <c r="G168" i="18"/>
  <c r="H168" i="18" s="1"/>
  <c r="G170" i="18" s="1"/>
  <c r="G166" i="18"/>
  <c r="H166" i="18" s="1"/>
  <c r="G165" i="18"/>
  <c r="H165" i="18" s="1"/>
  <c r="G164" i="18"/>
  <c r="H164" i="18" s="1"/>
  <c r="G163" i="18"/>
  <c r="H163" i="18" s="1"/>
  <c r="E156" i="18"/>
  <c r="C156" i="18"/>
  <c r="G155" i="18"/>
  <c r="H155" i="18" s="1"/>
  <c r="G156" i="18" s="1"/>
  <c r="G151" i="18"/>
  <c r="H151" i="18" s="1"/>
  <c r="G150" i="18"/>
  <c r="H150" i="18" s="1"/>
  <c r="E144" i="18"/>
  <c r="C144" i="18"/>
  <c r="G143" i="18"/>
  <c r="H143" i="18" s="1"/>
  <c r="G144" i="18" s="1"/>
  <c r="G139" i="18"/>
  <c r="H139" i="18" s="1"/>
  <c r="G138" i="18"/>
  <c r="H138" i="18" s="1"/>
  <c r="E132" i="18"/>
  <c r="C132" i="18"/>
  <c r="G131" i="18"/>
  <c r="H131" i="18" s="1"/>
  <c r="G132" i="18" s="1"/>
  <c r="H132" i="18" s="1"/>
  <c r="G127" i="18"/>
  <c r="H127" i="18" s="1"/>
  <c r="G126" i="18"/>
  <c r="H126" i="18" s="1"/>
  <c r="E120" i="18"/>
  <c r="C120" i="18"/>
  <c r="G118" i="18"/>
  <c r="H118" i="18" s="1"/>
  <c r="E116" i="18"/>
  <c r="C116" i="18"/>
  <c r="G115" i="18"/>
  <c r="H115" i="18" s="1"/>
  <c r="H106" i="18"/>
  <c r="H105" i="18"/>
  <c r="G104" i="18"/>
  <c r="H104" i="18" s="1"/>
  <c r="G102" i="18"/>
  <c r="H102" i="18" s="1"/>
  <c r="G101" i="18"/>
  <c r="H101" i="18" s="1"/>
  <c r="E90" i="18"/>
  <c r="C90" i="18"/>
  <c r="E88" i="18"/>
  <c r="C88" i="18"/>
  <c r="G86" i="18"/>
  <c r="H86" i="18" s="1"/>
  <c r="E79" i="18"/>
  <c r="C79" i="18"/>
  <c r="E76" i="18"/>
  <c r="C76" i="18"/>
  <c r="C1323" i="18" s="1"/>
  <c r="G75" i="18"/>
  <c r="H75" i="18" s="1"/>
  <c r="E61" i="18"/>
  <c r="C61" i="18"/>
  <c r="H56" i="18"/>
  <c r="H59" i="18" s="1"/>
  <c r="H55" i="18"/>
  <c r="H58" i="18" s="1"/>
  <c r="H54" i="18"/>
  <c r="H57" i="18" s="1"/>
  <c r="G53" i="18"/>
  <c r="H53" i="18" s="1"/>
  <c r="E49" i="18"/>
  <c r="C49" i="18"/>
  <c r="E47" i="18"/>
  <c r="C47" i="18"/>
  <c r="G46" i="18"/>
  <c r="H46" i="18" s="1"/>
  <c r="D46" i="18"/>
  <c r="E42" i="18"/>
  <c r="C42" i="18"/>
  <c r="E40" i="18"/>
  <c r="C40" i="18"/>
  <c r="H39" i="18"/>
  <c r="G40" i="18" s="1"/>
  <c r="H40" i="18" s="1"/>
  <c r="H41" i="18" s="1"/>
  <c r="G39" i="18"/>
  <c r="D39" i="18"/>
  <c r="E35" i="18"/>
  <c r="C35" i="18"/>
  <c r="E33" i="18"/>
  <c r="C33" i="18"/>
  <c r="G32" i="18"/>
  <c r="H32" i="18" s="1"/>
  <c r="E28" i="18"/>
  <c r="C28" i="18"/>
  <c r="E26" i="18"/>
  <c r="E24" i="18"/>
  <c r="C24" i="18"/>
  <c r="G23" i="18"/>
  <c r="H23" i="18" s="1"/>
  <c r="B19" i="18"/>
  <c r="B31" i="18" s="1"/>
  <c r="B38" i="18" s="1"/>
  <c r="B45" i="18" s="1"/>
  <c r="B52" i="18" s="1"/>
  <c r="B65" i="18" s="1"/>
  <c r="B110" i="18" s="1"/>
  <c r="B1037" i="18" s="1"/>
  <c r="B123" i="18" s="1"/>
  <c r="B135" i="18" s="1"/>
  <c r="B147" i="18" s="1"/>
  <c r="B160" i="18" s="1"/>
  <c r="B175" i="18" s="1"/>
  <c r="B190" i="18" s="1"/>
  <c r="B220" i="18" s="1"/>
  <c r="B235" i="18" s="1"/>
  <c r="B264" i="18" s="1"/>
  <c r="B407" i="18" s="1"/>
  <c r="B418" i="18" s="1"/>
  <c r="B432" i="18" s="1"/>
  <c r="B446" i="18" s="1"/>
  <c r="B456" i="18" s="1"/>
  <c r="B471" i="18" s="1"/>
  <c r="B487" i="18" s="1"/>
  <c r="B501" i="18" s="1"/>
  <c r="B515" i="18" s="1"/>
  <c r="B529" i="18" s="1"/>
  <c r="B545" i="18" s="1"/>
  <c r="B562" i="18" s="1"/>
  <c r="B571" i="18" s="1"/>
  <c r="B586" i="18" s="1"/>
  <c r="B602" i="18" s="1"/>
  <c r="B617" i="18" s="1"/>
  <c r="B657" i="18" s="1"/>
  <c r="B671" i="18" s="1"/>
  <c r="B683" i="18" s="1"/>
  <c r="B695" i="18" s="1"/>
  <c r="B700" i="18" s="1"/>
  <c r="B727" i="18" s="1"/>
  <c r="B778" i="18" s="1"/>
  <c r="B789" i="18" s="1"/>
  <c r="B800" i="18" s="1"/>
  <c r="B811" i="18" s="1"/>
  <c r="B822" i="18" s="1"/>
  <c r="B833" i="18" s="1"/>
  <c r="B850" i="18" s="1"/>
  <c r="B866" i="18" s="1"/>
  <c r="B874" i="18" s="1"/>
  <c r="B906" i="18" s="1"/>
  <c r="B911" i="18" s="1"/>
  <c r="B916" i="18" s="1"/>
  <c r="B921" i="18" s="1"/>
  <c r="B927" i="18" s="1"/>
  <c r="B934" i="18" s="1"/>
  <c r="E16" i="18"/>
  <c r="C16" i="18"/>
  <c r="E12" i="18"/>
  <c r="E1323" i="18" s="1"/>
  <c r="C12" i="18"/>
  <c r="C640" i="18" s="1"/>
  <c r="G11" i="18"/>
  <c r="H11" i="18" s="1"/>
  <c r="A2" i="18"/>
  <c r="A28" i="17"/>
  <c r="H23" i="17"/>
  <c r="Q23" i="17" s="1"/>
  <c r="C23" i="17"/>
  <c r="H22" i="17"/>
  <c r="Q22" i="17" s="1"/>
  <c r="C22" i="17"/>
  <c r="H21" i="17"/>
  <c r="Q21" i="17" s="1"/>
  <c r="C21" i="17"/>
  <c r="C20" i="17"/>
  <c r="L19" i="17"/>
  <c r="K19" i="17"/>
  <c r="J19" i="17"/>
  <c r="H19" i="17"/>
  <c r="F19" i="17"/>
  <c r="E19" i="17"/>
  <c r="G19" i="17" s="1"/>
  <c r="I19" i="17" s="1"/>
  <c r="D19" i="17"/>
  <c r="O18" i="17"/>
  <c r="L18" i="17"/>
  <c r="K18" i="17"/>
  <c r="J18" i="17"/>
  <c r="H18" i="17"/>
  <c r="F18" i="17"/>
  <c r="G18" i="17" s="1"/>
  <c r="I18" i="17" s="1"/>
  <c r="E18" i="17"/>
  <c r="L16" i="17"/>
  <c r="K16" i="17"/>
  <c r="J16" i="17"/>
  <c r="H16" i="17"/>
  <c r="F16" i="17"/>
  <c r="G16" i="17" s="1"/>
  <c r="I16" i="17" s="1"/>
  <c r="E16" i="17"/>
  <c r="D16" i="17"/>
  <c r="L15" i="17"/>
  <c r="K15" i="17"/>
  <c r="J15" i="17"/>
  <c r="H15" i="17"/>
  <c r="F15" i="17"/>
  <c r="G15" i="17" s="1"/>
  <c r="I15" i="17" s="1"/>
  <c r="E15" i="17"/>
  <c r="D15" i="17"/>
  <c r="L14" i="17"/>
  <c r="K14" i="17"/>
  <c r="J14" i="17"/>
  <c r="H14" i="17"/>
  <c r="F14" i="17"/>
  <c r="E14" i="17"/>
  <c r="D14" i="17"/>
  <c r="L13" i="17"/>
  <c r="K13" i="17"/>
  <c r="J13" i="17"/>
  <c r="H13" i="17"/>
  <c r="F13" i="17"/>
  <c r="E13" i="17"/>
  <c r="D13" i="17"/>
  <c r="L12" i="17"/>
  <c r="K12" i="17"/>
  <c r="J12" i="17"/>
  <c r="H12" i="17"/>
  <c r="F12" i="17"/>
  <c r="E12" i="17"/>
  <c r="G12" i="17" s="1"/>
  <c r="I12" i="17" s="1"/>
  <c r="D12" i="17"/>
  <c r="D18" i="17" s="1"/>
  <c r="L10" i="17"/>
  <c r="K10" i="17"/>
  <c r="J10" i="17"/>
  <c r="H10" i="17"/>
  <c r="G10" i="17"/>
  <c r="I10" i="17" s="1"/>
  <c r="F10" i="17"/>
  <c r="E10" i="17"/>
  <c r="D10" i="17"/>
  <c r="L9" i="17"/>
  <c r="K9" i="17"/>
  <c r="J9" i="17"/>
  <c r="H9" i="17"/>
  <c r="F9" i="17"/>
  <c r="E9" i="17"/>
  <c r="D9" i="17"/>
  <c r="A9" i="17"/>
  <c r="A10" i="17" s="1"/>
  <c r="A12" i="17" s="1"/>
  <c r="A13" i="17" s="1"/>
  <c r="A14" i="17" s="1"/>
  <c r="A15" i="17" s="1"/>
  <c r="A16" i="17" s="1"/>
  <c r="A17" i="17" s="1"/>
  <c r="A18" i="17" s="1"/>
  <c r="A20" i="17" s="1"/>
  <c r="A21" i="17" s="1"/>
  <c r="A22" i="17" s="1"/>
  <c r="A23" i="17" s="1"/>
  <c r="L8" i="17"/>
  <c r="K8" i="17"/>
  <c r="J8" i="17"/>
  <c r="H8" i="17"/>
  <c r="F8" i="17"/>
  <c r="E8" i="17"/>
  <c r="D8" i="17"/>
  <c r="A3" i="17"/>
  <c r="A2" i="17"/>
  <c r="G45" i="15"/>
  <c r="G44" i="15"/>
  <c r="G46" i="15" s="1"/>
  <c r="F40" i="15"/>
  <c r="G40" i="15" s="1"/>
  <c r="G39" i="15"/>
  <c r="G38" i="15"/>
  <c r="G37" i="15"/>
  <c r="G36" i="15"/>
  <c r="D31" i="15"/>
  <c r="G29" i="15"/>
  <c r="G28" i="15"/>
  <c r="D25" i="15"/>
  <c r="G23" i="15"/>
  <c r="G22" i="15"/>
  <c r="G15" i="15"/>
  <c r="G12" i="15"/>
  <c r="F7" i="15"/>
  <c r="G7" i="15" s="1"/>
  <c r="G8" i="15" s="1"/>
  <c r="H986" i="18" l="1"/>
  <c r="H343" i="18"/>
  <c r="H156" i="18"/>
  <c r="H803" i="18"/>
  <c r="H804" i="18" s="1"/>
  <c r="G971" i="18"/>
  <c r="H971" i="18" s="1"/>
  <c r="H1136" i="18"/>
  <c r="H1183" i="18"/>
  <c r="H1256" i="18"/>
  <c r="H1276" i="18"/>
  <c r="G626" i="18"/>
  <c r="H626" i="18" s="1"/>
  <c r="H193" i="18"/>
  <c r="H308" i="18"/>
  <c r="G595" i="18"/>
  <c r="H595" i="18" s="1"/>
  <c r="F903" i="18"/>
  <c r="G13" i="17"/>
  <c r="I13" i="17" s="1"/>
  <c r="M13" i="17" s="1"/>
  <c r="H761" i="18"/>
  <c r="G8" i="17"/>
  <c r="I8" i="17" s="1"/>
  <c r="G9" i="17"/>
  <c r="I9" i="17" s="1"/>
  <c r="M9" i="17" s="1"/>
  <c r="N9" i="17" s="1"/>
  <c r="G14" i="17"/>
  <c r="I14" i="17" s="1"/>
  <c r="M14" i="17" s="1"/>
  <c r="N14" i="17" s="1"/>
  <c r="H353" i="18"/>
  <c r="G556" i="18"/>
  <c r="H556" i="18" s="1"/>
  <c r="G893" i="18"/>
  <c r="G894" i="18" s="1"/>
  <c r="H1246" i="18"/>
  <c r="H1306" i="18"/>
  <c r="H1609" i="18"/>
  <c r="H170" i="18"/>
  <c r="G275" i="18"/>
  <c r="H275" i="18" s="1"/>
  <c r="H281" i="18" s="1"/>
  <c r="H654" i="18"/>
  <c r="H655" i="18" s="1"/>
  <c r="H929" i="18"/>
  <c r="H930" i="18" s="1"/>
  <c r="H1233" i="18"/>
  <c r="H1296" i="18"/>
  <c r="H107" i="18"/>
  <c r="H108" i="18" s="1"/>
  <c r="G185" i="18"/>
  <c r="H185" i="18" s="1"/>
  <c r="G200" i="18"/>
  <c r="H200" i="18" s="1"/>
  <c r="H201" i="18" s="1"/>
  <c r="G230" i="18"/>
  <c r="H230" i="18" s="1"/>
  <c r="H231" i="18" s="1"/>
  <c r="G247" i="18"/>
  <c r="H247" i="18" s="1"/>
  <c r="G332" i="18"/>
  <c r="H332" i="18" s="1"/>
  <c r="H336" i="18" s="1"/>
  <c r="H413" i="18"/>
  <c r="G476" i="18"/>
  <c r="H476" i="18" s="1"/>
  <c r="G611" i="18"/>
  <c r="H611" i="18" s="1"/>
  <c r="H697" i="18"/>
  <c r="H698" i="18" s="1"/>
  <c r="H723" i="18"/>
  <c r="H760" i="18"/>
  <c r="H762" i="18" s="1"/>
  <c r="H888" i="18"/>
  <c r="H889" i="18" s="1"/>
  <c r="G981" i="18"/>
  <c r="H981" i="18" s="1"/>
  <c r="H1078" i="18"/>
  <c r="H1125" i="18"/>
  <c r="H1213" i="18"/>
  <c r="H133" i="18"/>
  <c r="G490" i="18" s="1"/>
  <c r="H490" i="18" s="1"/>
  <c r="H144" i="18"/>
  <c r="H145" i="18" s="1"/>
  <c r="H288" i="18"/>
  <c r="G481" i="18"/>
  <c r="H481" i="18" s="1"/>
  <c r="G538" i="18"/>
  <c r="H538" i="18" s="1"/>
  <c r="H736" i="18"/>
  <c r="H863" i="18"/>
  <c r="H864" i="18" s="1"/>
  <c r="F863" i="18"/>
  <c r="F883" i="18"/>
  <c r="F884" i="18" s="1"/>
  <c r="F899" i="18"/>
  <c r="H924" i="18"/>
  <c r="H937" i="18"/>
  <c r="H208" i="18"/>
  <c r="H216" i="18" s="1"/>
  <c r="G846" i="18"/>
  <c r="G847" i="18" s="1"/>
  <c r="H1340" i="18"/>
  <c r="H1341" i="18" s="1"/>
  <c r="E1345" i="18" s="1"/>
  <c r="H1345" i="18" s="1"/>
  <c r="H1618" i="18"/>
  <c r="G440" i="18"/>
  <c r="H440" i="18" s="1"/>
  <c r="H441" i="18" s="1"/>
  <c r="G466" i="18"/>
  <c r="H466" i="18" s="1"/>
  <c r="H641" i="18"/>
  <c r="H642" i="18" s="1"/>
  <c r="G643" i="18" s="1"/>
  <c r="H643" i="18" s="1"/>
  <c r="H644" i="18" s="1"/>
  <c r="H838" i="18"/>
  <c r="H893" i="18"/>
  <c r="H894" i="18" s="1"/>
  <c r="H951" i="18"/>
  <c r="E952" i="18" s="1"/>
  <c r="H1044" i="18"/>
  <c r="H1045" i="18" s="1"/>
  <c r="H1046" i="18" s="1"/>
  <c r="H1114" i="18"/>
  <c r="H1169" i="18"/>
  <c r="H1193" i="18"/>
  <c r="G1613" i="18"/>
  <c r="H1613" i="18" s="1"/>
  <c r="H1614" i="18" s="1"/>
  <c r="G17" i="15"/>
  <c r="G30" i="15"/>
  <c r="F31" i="15" s="1"/>
  <c r="G13" i="15"/>
  <c r="G24" i="15"/>
  <c r="G25" i="15" s="1"/>
  <c r="G26" i="15" s="1"/>
  <c r="G41" i="15"/>
  <c r="G42" i="15" s="1"/>
  <c r="B1050" i="18"/>
  <c r="B1097" i="18" s="1"/>
  <c r="B1177" i="18" s="1"/>
  <c r="B1240" i="18" s="1"/>
  <c r="B940" i="18"/>
  <c r="B947" i="18" s="1"/>
  <c r="B960" i="18" s="1"/>
  <c r="B977" i="18" s="1"/>
  <c r="G47" i="18"/>
  <c r="H47" i="18" s="1"/>
  <c r="H48" i="18" s="1"/>
  <c r="G76" i="18"/>
  <c r="H76" i="18" s="1"/>
  <c r="H77" i="18" s="1"/>
  <c r="H78" i="18" s="1"/>
  <c r="E654" i="18"/>
  <c r="E655" i="18" s="1"/>
  <c r="G689" i="18"/>
  <c r="H689" i="18" s="1"/>
  <c r="G688" i="18"/>
  <c r="H688" i="18" s="1"/>
  <c r="H703" i="18"/>
  <c r="H704" i="18"/>
  <c r="E839" i="18"/>
  <c r="E840" i="18" s="1"/>
  <c r="H60" i="18"/>
  <c r="H157" i="18"/>
  <c r="H248" i="18"/>
  <c r="G42" i="18"/>
  <c r="H42" i="18" s="1"/>
  <c r="H43" i="18" s="1"/>
  <c r="F855" i="18"/>
  <c r="F856" i="18" s="1"/>
  <c r="G26" i="18"/>
  <c r="H26" i="18" s="1"/>
  <c r="G24" i="18"/>
  <c r="H24" i="18" s="1"/>
  <c r="G88" i="18"/>
  <c r="H88" i="18" s="1"/>
  <c r="G87" i="18"/>
  <c r="H87" i="18" s="1"/>
  <c r="F654" i="18"/>
  <c r="F655" i="18" s="1"/>
  <c r="G12" i="18"/>
  <c r="H12" i="18" s="1"/>
  <c r="G14" i="18"/>
  <c r="H14" i="18" s="1"/>
  <c r="G33" i="18"/>
  <c r="H33" i="18" s="1"/>
  <c r="H34" i="18" s="1"/>
  <c r="G664" i="18"/>
  <c r="H664" i="18" s="1"/>
  <c r="G665" i="18" s="1"/>
  <c r="H665" i="18" s="1"/>
  <c r="H171" i="18"/>
  <c r="F888" i="18"/>
  <c r="F889" i="18" s="1"/>
  <c r="H710" i="18"/>
  <c r="H709" i="18"/>
  <c r="H724" i="18"/>
  <c r="H725" i="18" s="1"/>
  <c r="G737" i="18"/>
  <c r="H737" i="18" s="1"/>
  <c r="H817" i="18"/>
  <c r="G814" i="18"/>
  <c r="H814" i="18" s="1"/>
  <c r="H815" i="18" s="1"/>
  <c r="C817" i="18"/>
  <c r="H878" i="18"/>
  <c r="H879" i="18" s="1"/>
  <c r="E771" i="18"/>
  <c r="H772" i="18" s="1"/>
  <c r="H774" i="18" s="1"/>
  <c r="G766" i="18"/>
  <c r="H766" i="18" s="1"/>
  <c r="H767" i="18" s="1"/>
  <c r="G871" i="18"/>
  <c r="G872" i="18" s="1"/>
  <c r="G883" i="18"/>
  <c r="G884" i="18" s="1"/>
  <c r="E893" i="18"/>
  <c r="E894" i="18" s="1"/>
  <c r="G495" i="18"/>
  <c r="H495" i="18" s="1"/>
  <c r="G116" i="18"/>
  <c r="H116" i="18" s="1"/>
  <c r="H119" i="18" s="1"/>
  <c r="G580" i="18"/>
  <c r="H580" i="18" s="1"/>
  <c r="G640" i="18"/>
  <c r="H640" i="18" s="1"/>
  <c r="E853" i="18"/>
  <c r="E854" i="18" s="1"/>
  <c r="H871" i="18"/>
  <c r="E889" i="18"/>
  <c r="G913" i="18"/>
  <c r="H913" i="18" s="1"/>
  <c r="H914" i="18" s="1"/>
  <c r="G1014" i="18"/>
  <c r="H1014" i="18" s="1"/>
  <c r="H1015" i="18" s="1"/>
  <c r="H1323" i="18"/>
  <c r="G381" i="18"/>
  <c r="H381" i="18" s="1"/>
  <c r="H385" i="18" s="1"/>
  <c r="G451" i="18"/>
  <c r="H451" i="18" s="1"/>
  <c r="H452" i="18" s="1"/>
  <c r="H454" i="18" s="1"/>
  <c r="G952" i="18" s="1"/>
  <c r="H952" i="18" s="1"/>
  <c r="H955" i="18" s="1"/>
  <c r="G523" i="18"/>
  <c r="H523" i="18" s="1"/>
  <c r="G555" i="18"/>
  <c r="H555" i="18" s="1"/>
  <c r="H731" i="18"/>
  <c r="H744" i="18"/>
  <c r="H754" i="18"/>
  <c r="H756" i="18" s="1"/>
  <c r="H872" i="18"/>
  <c r="G878" i="18"/>
  <c r="G879" i="18" s="1"/>
  <c r="F904" i="18"/>
  <c r="H938" i="18"/>
  <c r="H1067" i="18"/>
  <c r="G676" i="18"/>
  <c r="H676" i="18" s="1"/>
  <c r="G677" i="18" s="1"/>
  <c r="H677" i="18" s="1"/>
  <c r="H898" i="18"/>
  <c r="H899" i="18" s="1"/>
  <c r="H828" i="18"/>
  <c r="G825" i="18"/>
  <c r="H825" i="18" s="1"/>
  <c r="H826" i="18" s="1"/>
  <c r="C828" i="18"/>
  <c r="G903" i="18"/>
  <c r="G904" i="18" s="1"/>
  <c r="G942" i="18"/>
  <c r="H942" i="18" s="1"/>
  <c r="H943" i="18" s="1"/>
  <c r="G550" i="18"/>
  <c r="H550" i="18" s="1"/>
  <c r="H474" i="18"/>
  <c r="G654" i="18"/>
  <c r="G655" i="18" s="1"/>
  <c r="H715" i="18"/>
  <c r="H716" i="18" s="1"/>
  <c r="H795" i="18"/>
  <c r="G792" i="18"/>
  <c r="H792" i="18" s="1"/>
  <c r="H793" i="18" s="1"/>
  <c r="C795" i="18"/>
  <c r="F871" i="18"/>
  <c r="F872" i="18" s="1"/>
  <c r="G908" i="18"/>
  <c r="H908" i="18" s="1"/>
  <c r="H909" i="18" s="1"/>
  <c r="G918" i="18"/>
  <c r="H918" i="18" s="1"/>
  <c r="H919" i="18" s="1"/>
  <c r="H467" i="18"/>
  <c r="H1619" i="18"/>
  <c r="G579" i="18"/>
  <c r="H579" i="18" s="1"/>
  <c r="G596" i="18"/>
  <c r="H596" i="18" s="1"/>
  <c r="H597" i="18" s="1"/>
  <c r="H598" i="18" s="1"/>
  <c r="G625" i="18"/>
  <c r="H625" i="18" s="1"/>
  <c r="F864" i="18"/>
  <c r="G898" i="18"/>
  <c r="G899" i="18" s="1"/>
  <c r="H1089" i="18"/>
  <c r="H1266" i="18"/>
  <c r="H1610" i="18"/>
  <c r="H186" i="18"/>
  <c r="H392" i="18"/>
  <c r="H402" i="18"/>
  <c r="G509" i="18"/>
  <c r="H509" i="18" s="1"/>
  <c r="G575" i="18"/>
  <c r="H575" i="18" s="1"/>
  <c r="G610" i="18"/>
  <c r="H610" i="18" s="1"/>
  <c r="H612" i="18" s="1"/>
  <c r="H627" i="18"/>
  <c r="H628" i="18" s="1"/>
  <c r="H839" i="18"/>
  <c r="H840" i="18" s="1"/>
  <c r="H846" i="18"/>
  <c r="E871" i="18"/>
  <c r="E872" i="18" s="1"/>
  <c r="H925" i="18"/>
  <c r="H806" i="18"/>
  <c r="H749" i="18"/>
  <c r="H750" i="18" s="1"/>
  <c r="G781" i="18"/>
  <c r="H781" i="18" s="1"/>
  <c r="H782" i="18" s="1"/>
  <c r="H784" i="18"/>
  <c r="C806" i="18"/>
  <c r="H982" i="18"/>
  <c r="H983" i="18" s="1"/>
  <c r="H987" i="18" s="1"/>
  <c r="H1324" i="18"/>
  <c r="H1325" i="18" s="1"/>
  <c r="E1344" i="18" s="1"/>
  <c r="H1344" i="18" s="1"/>
  <c r="H730" i="18"/>
  <c r="H732" i="18" s="1"/>
  <c r="G967" i="18"/>
  <c r="H967" i="18" s="1"/>
  <c r="H972" i="18" s="1"/>
  <c r="H1033" i="18"/>
  <c r="H1034" i="18" s="1"/>
  <c r="H1035" i="18" s="1"/>
  <c r="G837" i="18"/>
  <c r="G838" i="18" s="1"/>
  <c r="F845" i="18"/>
  <c r="F846" i="18" s="1"/>
  <c r="H853" i="18"/>
  <c r="H854" i="18" s="1"/>
  <c r="E878" i="18"/>
  <c r="E879" i="18" s="1"/>
  <c r="H883" i="18"/>
  <c r="H884" i="18" s="1"/>
  <c r="G888" i="18"/>
  <c r="G889" i="18" s="1"/>
  <c r="F893" i="18"/>
  <c r="F894" i="18" s="1"/>
  <c r="E898" i="18"/>
  <c r="E899" i="18" s="1"/>
  <c r="H903" i="18"/>
  <c r="H904" i="18" s="1"/>
  <c r="F837" i="18"/>
  <c r="F838" i="18" s="1"/>
  <c r="E845" i="18"/>
  <c r="E846" i="18" s="1"/>
  <c r="G853" i="18"/>
  <c r="G854" i="18" s="1"/>
  <c r="M10" i="17"/>
  <c r="N10" i="17" s="1"/>
  <c r="M19" i="17"/>
  <c r="M15" i="17"/>
  <c r="N15" i="17" s="1"/>
  <c r="M16" i="17"/>
  <c r="M18" i="17"/>
  <c r="N18" i="17" s="1"/>
  <c r="M8" i="17"/>
  <c r="N8" i="17" s="1"/>
  <c r="M12" i="17"/>
  <c r="G9" i="15"/>
  <c r="E6" i="14" s="1"/>
  <c r="F6" i="14" s="1"/>
  <c r="I123" i="13"/>
  <c r="H119" i="13"/>
  <c r="D125" i="13" s="1"/>
  <c r="I125" i="13" s="1"/>
  <c r="H118" i="13"/>
  <c r="D124" i="13" s="1"/>
  <c r="I124" i="13" s="1"/>
  <c r="H116" i="13"/>
  <c r="H115" i="13"/>
  <c r="H117" i="13" s="1"/>
  <c r="D122" i="13" s="1"/>
  <c r="I122" i="13" s="1"/>
  <c r="H112" i="13"/>
  <c r="H113" i="13" s="1"/>
  <c r="D126" i="13" s="1"/>
  <c r="I126" i="13" s="1"/>
  <c r="I127" i="13" s="1"/>
  <c r="H110" i="13"/>
  <c r="H107" i="13"/>
  <c r="C102" i="13"/>
  <c r="F97" i="13"/>
  <c r="F95" i="13"/>
  <c r="I95" i="13" s="1"/>
  <c r="F94" i="13"/>
  <c r="I94" i="13" s="1"/>
  <c r="F93" i="13"/>
  <c r="I93" i="13" s="1"/>
  <c r="F92" i="13"/>
  <c r="I92" i="13" s="1"/>
  <c r="F91" i="13"/>
  <c r="I91" i="13" s="1"/>
  <c r="F90" i="13"/>
  <c r="I90" i="13" s="1"/>
  <c r="F89" i="13"/>
  <c r="I89" i="13" s="1"/>
  <c r="F88" i="13"/>
  <c r="H84" i="13"/>
  <c r="D97" i="13" s="1"/>
  <c r="H81" i="13"/>
  <c r="D87" i="13" s="1"/>
  <c r="H79" i="13"/>
  <c r="D86" i="13" s="1"/>
  <c r="H76" i="13"/>
  <c r="F15" i="12"/>
  <c r="H738" i="18" l="1"/>
  <c r="Q14" i="17"/>
  <c r="H15" i="18"/>
  <c r="H678" i="18"/>
  <c r="Q8" i="17"/>
  <c r="H705" i="18"/>
  <c r="H482" i="18"/>
  <c r="G931" i="18"/>
  <c r="H931" i="18" s="1"/>
  <c r="H932" i="18" s="1"/>
  <c r="G47" i="15"/>
  <c r="E12" i="14" s="1"/>
  <c r="F12" i="14" s="1"/>
  <c r="H581" i="18"/>
  <c r="G582" i="18" s="1"/>
  <c r="H582" i="18" s="1"/>
  <c r="H583" i="18" s="1"/>
  <c r="H584" i="18" s="1"/>
  <c r="G532" i="18"/>
  <c r="H532" i="18" s="1"/>
  <c r="H539" i="18" s="1"/>
  <c r="H540" i="18" s="1"/>
  <c r="G541" i="18" s="1"/>
  <c r="H541" i="18" s="1"/>
  <c r="H542" i="18" s="1"/>
  <c r="H666" i="18"/>
  <c r="G565" i="18"/>
  <c r="H565" i="18" s="1"/>
  <c r="H29" i="18"/>
  <c r="H690" i="18"/>
  <c r="I97" i="13"/>
  <c r="I98" i="13" s="1"/>
  <c r="G848" i="18"/>
  <c r="Q9" i="17"/>
  <c r="E1484" i="18"/>
  <c r="H1484" i="18" s="1"/>
  <c r="E1550" i="18"/>
  <c r="H1550" i="18" s="1"/>
  <c r="E1378" i="18"/>
  <c r="H1378" i="18" s="1"/>
  <c r="E1514" i="18"/>
  <c r="H1514" i="18" s="1"/>
  <c r="E1389" i="18"/>
  <c r="H1389" i="18" s="1"/>
  <c r="E1580" i="18"/>
  <c r="H1580" i="18" s="1"/>
  <c r="E1469" i="18"/>
  <c r="H1469" i="18" s="1"/>
  <c r="E1600" i="18"/>
  <c r="H1600" i="18" s="1"/>
  <c r="E1414" i="18"/>
  <c r="H1414" i="18" s="1"/>
  <c r="E1494" i="18"/>
  <c r="H1494" i="18" s="1"/>
  <c r="E1356" i="18"/>
  <c r="H1356" i="18" s="1"/>
  <c r="E1590" i="18"/>
  <c r="H1590" i="18" s="1"/>
  <c r="E1425" i="18"/>
  <c r="H1425" i="18" s="1"/>
  <c r="E1560" i="18"/>
  <c r="H1560" i="18" s="1"/>
  <c r="E1403" i="18"/>
  <c r="H1403" i="18" s="1"/>
  <c r="E1367" i="18"/>
  <c r="H1367" i="18" s="1"/>
  <c r="E1540" i="18"/>
  <c r="H1540" i="18" s="1"/>
  <c r="G1103" i="18"/>
  <c r="H1103" i="18" s="1"/>
  <c r="E1504" i="18"/>
  <c r="H1504" i="18" s="1"/>
  <c r="E1570" i="18"/>
  <c r="H1570" i="18" s="1"/>
  <c r="E1458" i="18"/>
  <c r="H1458" i="18" s="1"/>
  <c r="E1525" i="18"/>
  <c r="H1525" i="18" s="1"/>
  <c r="E1447" i="18"/>
  <c r="H1447" i="18" s="1"/>
  <c r="E1436" i="18"/>
  <c r="H1436" i="18" s="1"/>
  <c r="H89" i="18"/>
  <c r="G32" i="15"/>
  <c r="E10" i="14" s="1"/>
  <c r="F10" i="14" s="1"/>
  <c r="I86" i="13"/>
  <c r="H82" i="13"/>
  <c r="D96" i="13" s="1"/>
  <c r="I96" i="13" s="1"/>
  <c r="G18" i="15"/>
  <c r="I87" i="13"/>
  <c r="G794" i="18"/>
  <c r="H794" i="18" s="1"/>
  <c r="F956" i="18"/>
  <c r="H956" i="18" s="1"/>
  <c r="H957" i="18" s="1"/>
  <c r="E847" i="18"/>
  <c r="E848" i="18" s="1"/>
  <c r="H855" i="18"/>
  <c r="H856" i="18" s="1"/>
  <c r="G1016" i="18"/>
  <c r="H1016" i="18" s="1"/>
  <c r="H1017" i="18" s="1"/>
  <c r="H1018" i="18" s="1"/>
  <c r="G16" i="18"/>
  <c r="H16" i="18" s="1"/>
  <c r="H17" i="18" s="1"/>
  <c r="G691" i="18"/>
  <c r="H691" i="18" s="1"/>
  <c r="H692" i="18" s="1"/>
  <c r="H693" i="18" s="1"/>
  <c r="H717" i="18"/>
  <c r="H718" i="18" s="1"/>
  <c r="G944" i="18"/>
  <c r="H944" i="18" s="1"/>
  <c r="H945" i="18" s="1"/>
  <c r="G49" i="18"/>
  <c r="H49" i="18" s="1"/>
  <c r="H50" i="18" s="1"/>
  <c r="F839" i="18"/>
  <c r="F840" i="18" s="1"/>
  <c r="F848" i="18"/>
  <c r="F847" i="18"/>
  <c r="G613" i="18"/>
  <c r="H613" i="18" s="1"/>
  <c r="H614" i="18" s="1"/>
  <c r="H615" i="18" s="1"/>
  <c r="G599" i="18"/>
  <c r="H599" i="18" s="1"/>
  <c r="H600" i="18" s="1"/>
  <c r="G839" i="18"/>
  <c r="G840" i="18" s="1"/>
  <c r="G398" i="18"/>
  <c r="H398" i="18" s="1"/>
  <c r="H403" i="18" s="1"/>
  <c r="G420" i="18"/>
  <c r="H420" i="18" s="1"/>
  <c r="G388" i="18"/>
  <c r="H388" i="18" s="1"/>
  <c r="H393" i="18" s="1"/>
  <c r="G816" i="18"/>
  <c r="H816" i="18" s="1"/>
  <c r="G35" i="18"/>
  <c r="H35" i="18" s="1"/>
  <c r="H36" i="18"/>
  <c r="G90" i="18"/>
  <c r="H90" i="18" s="1"/>
  <c r="H91" i="18" s="1"/>
  <c r="H92" i="18" s="1"/>
  <c r="G79" i="18"/>
  <c r="H79" i="18" s="1"/>
  <c r="H80" i="18" s="1"/>
  <c r="C796" i="18"/>
  <c r="H796" i="18"/>
  <c r="C797" i="18" s="1"/>
  <c r="G775" i="18"/>
  <c r="H775" i="18" s="1"/>
  <c r="H776" i="18" s="1"/>
  <c r="G629" i="18"/>
  <c r="H629" i="18" s="1"/>
  <c r="H630" i="18" s="1"/>
  <c r="G679" i="18"/>
  <c r="H679" i="18" s="1"/>
  <c r="H680" i="18" s="1"/>
  <c r="H681" i="18" s="1"/>
  <c r="E855" i="18"/>
  <c r="E856" i="18" s="1"/>
  <c r="G504" i="18"/>
  <c r="H504" i="18" s="1"/>
  <c r="H510" i="18" s="1"/>
  <c r="G518" i="18"/>
  <c r="H518" i="18" s="1"/>
  <c r="H524" i="18" s="1"/>
  <c r="H988" i="18"/>
  <c r="H989" i="18"/>
  <c r="C785" i="18"/>
  <c r="H785" i="18"/>
  <c r="H786" i="18" s="1"/>
  <c r="G564" i="18"/>
  <c r="H564" i="18" s="1"/>
  <c r="G232" i="18"/>
  <c r="H232" i="18" s="1"/>
  <c r="H233" i="18" s="1"/>
  <c r="G483" i="18"/>
  <c r="H483" i="18" s="1"/>
  <c r="H484" i="18" s="1"/>
  <c r="C829" i="18"/>
  <c r="H829" i="18"/>
  <c r="H830" i="18" s="1"/>
  <c r="G172" i="18"/>
  <c r="H172" i="18" s="1"/>
  <c r="H173" i="18" s="1"/>
  <c r="G258" i="18"/>
  <c r="H258" i="18" s="1"/>
  <c r="H260" i="18" s="1"/>
  <c r="G251" i="18"/>
  <c r="H251" i="18" s="1"/>
  <c r="H253" i="18" s="1"/>
  <c r="G314" i="18"/>
  <c r="H314" i="18" s="1"/>
  <c r="H319" i="18" s="1"/>
  <c r="G294" i="18"/>
  <c r="H294" i="18" s="1"/>
  <c r="H299" i="18" s="1"/>
  <c r="G284" i="18"/>
  <c r="H284" i="18" s="1"/>
  <c r="H289" i="18" s="1"/>
  <c r="G304" i="18"/>
  <c r="H304" i="18" s="1"/>
  <c r="H309" i="18" s="1"/>
  <c r="H711" i="18"/>
  <c r="H27" i="18"/>
  <c r="G28" i="18" s="1"/>
  <c r="H28" i="18" s="1"/>
  <c r="E1597" i="18"/>
  <c r="H1597" i="18" s="1"/>
  <c r="C1567" i="18"/>
  <c r="E1557" i="18"/>
  <c r="H1557" i="18" s="1"/>
  <c r="C1522" i="18"/>
  <c r="E1511" i="18"/>
  <c r="H1511" i="18" s="1"/>
  <c r="C1501" i="18"/>
  <c r="C1466" i="18"/>
  <c r="E1455" i="18"/>
  <c r="H1455" i="18" s="1"/>
  <c r="C1422" i="18"/>
  <c r="E1411" i="18"/>
  <c r="H1411" i="18" s="1"/>
  <c r="E1400" i="18"/>
  <c r="H1400" i="18" s="1"/>
  <c r="C1375" i="18"/>
  <c r="E1364" i="18"/>
  <c r="H1364" i="18" s="1"/>
  <c r="C1577" i="18"/>
  <c r="E1567" i="18"/>
  <c r="H1567" i="18" s="1"/>
  <c r="E1522" i="18"/>
  <c r="H1522" i="18" s="1"/>
  <c r="E1501" i="18"/>
  <c r="H1501" i="18" s="1"/>
  <c r="C1491" i="18"/>
  <c r="E1466" i="18"/>
  <c r="H1466" i="18" s="1"/>
  <c r="C1433" i="18"/>
  <c r="E1422" i="18"/>
  <c r="H1422" i="18" s="1"/>
  <c r="C1386" i="18"/>
  <c r="E1375" i="18"/>
  <c r="H1375" i="18" s="1"/>
  <c r="C1557" i="18"/>
  <c r="E1547" i="18"/>
  <c r="H1547" i="18" s="1"/>
  <c r="C1537" i="18"/>
  <c r="E1481" i="18"/>
  <c r="H1481" i="18" s="1"/>
  <c r="C1411" i="18"/>
  <c r="C1587" i="18"/>
  <c r="E1537" i="18"/>
  <c r="H1537" i="18" s="1"/>
  <c r="E1433" i="18"/>
  <c r="H1433" i="18" s="1"/>
  <c r="H1346" i="18"/>
  <c r="C1597" i="18"/>
  <c r="C1444" i="18"/>
  <c r="C1400" i="18"/>
  <c r="E1386" i="18"/>
  <c r="H1386" i="18" s="1"/>
  <c r="C1364" i="18"/>
  <c r="E1577" i="18"/>
  <c r="H1577" i="18" s="1"/>
  <c r="E1587" i="18"/>
  <c r="H1587" i="18" s="1"/>
  <c r="C1481" i="18"/>
  <c r="C1455" i="18"/>
  <c r="C1547" i="18"/>
  <c r="C1511" i="18"/>
  <c r="E1491" i="18"/>
  <c r="H1491" i="18" s="1"/>
  <c r="E1444" i="18"/>
  <c r="H1444" i="18" s="1"/>
  <c r="C1353" i="18"/>
  <c r="E1353" i="18"/>
  <c r="H1353" i="18" s="1"/>
  <c r="G783" i="18"/>
  <c r="H783" i="18" s="1"/>
  <c r="G667" i="18"/>
  <c r="H667" i="18" s="1"/>
  <c r="H668" i="18" s="1"/>
  <c r="H669" i="18" s="1"/>
  <c r="G61" i="18"/>
  <c r="H61" i="18" s="1"/>
  <c r="H62" i="18" s="1"/>
  <c r="F973" i="18"/>
  <c r="H973" i="18" s="1"/>
  <c r="H974" i="18" s="1"/>
  <c r="H975" i="18" s="1"/>
  <c r="G855" i="18"/>
  <c r="G856" i="18" s="1"/>
  <c r="C807" i="18"/>
  <c r="H807" i="18"/>
  <c r="H808" i="18" s="1"/>
  <c r="H847" i="18"/>
  <c r="H848" i="18" s="1"/>
  <c r="G217" i="18"/>
  <c r="H217" i="18" s="1"/>
  <c r="H218" i="18" s="1"/>
  <c r="E1434" i="18"/>
  <c r="H1434" i="18" s="1"/>
  <c r="E1387" i="18"/>
  <c r="H1387" i="18" s="1"/>
  <c r="E1445" i="18"/>
  <c r="H1445" i="18" s="1"/>
  <c r="E1354" i="18"/>
  <c r="H1354" i="18" s="1"/>
  <c r="G1134" i="18"/>
  <c r="H1134" i="18" s="1"/>
  <c r="E1467" i="18"/>
  <c r="H1467" i="18" s="1"/>
  <c r="E1412" i="18"/>
  <c r="H1412" i="18" s="1"/>
  <c r="E1376" i="18"/>
  <c r="H1376" i="18" s="1"/>
  <c r="G1145" i="18"/>
  <c r="H1145" i="18" s="1"/>
  <c r="G1076" i="18"/>
  <c r="H1076" i="18" s="1"/>
  <c r="E1456" i="18"/>
  <c r="H1456" i="18" s="1"/>
  <c r="G1087" i="18"/>
  <c r="H1087" i="18" s="1"/>
  <c r="E1423" i="18"/>
  <c r="H1423" i="18" s="1"/>
  <c r="G1167" i="18"/>
  <c r="H1167" i="18" s="1"/>
  <c r="G1101" i="18"/>
  <c r="H1101" i="18" s="1"/>
  <c r="E1401" i="18"/>
  <c r="H1401" i="18" s="1"/>
  <c r="E1365" i="18"/>
  <c r="H1365" i="18" s="1"/>
  <c r="G1156" i="18"/>
  <c r="H1156" i="18" s="1"/>
  <c r="G1112" i="18"/>
  <c r="H1112" i="18" s="1"/>
  <c r="G1054" i="18"/>
  <c r="H1054" i="18" s="1"/>
  <c r="G120" i="18"/>
  <c r="H120" i="18" s="1"/>
  <c r="H121" i="18" s="1"/>
  <c r="G1123" i="18"/>
  <c r="H1123" i="18" s="1"/>
  <c r="G1065" i="18"/>
  <c r="H1065" i="18" s="1"/>
  <c r="G1242" i="18"/>
  <c r="G1302" i="18"/>
  <c r="G1282" i="18"/>
  <c r="G1262" i="18"/>
  <c r="G1229" i="18"/>
  <c r="G1209" i="18"/>
  <c r="G1189" i="18"/>
  <c r="G1085" i="18"/>
  <c r="G1074" i="18"/>
  <c r="G1063" i="18"/>
  <c r="G1292" i="18"/>
  <c r="G1219" i="18"/>
  <c r="G1165" i="18"/>
  <c r="G1121" i="18"/>
  <c r="G1132" i="18"/>
  <c r="G1154" i="18"/>
  <c r="G1110" i="18"/>
  <c r="G1052" i="18"/>
  <c r="G1099" i="18"/>
  <c r="G1179" i="18"/>
  <c r="G1252" i="18"/>
  <c r="G1199" i="18"/>
  <c r="G1143" i="18"/>
  <c r="G1272" i="18"/>
  <c r="G805" i="18"/>
  <c r="H805" i="18" s="1"/>
  <c r="H809" i="18" s="1"/>
  <c r="G827" i="18"/>
  <c r="H827" i="18" s="1"/>
  <c r="G563" i="18"/>
  <c r="H563" i="18" s="1"/>
  <c r="G187" i="18"/>
  <c r="H187" i="18" s="1"/>
  <c r="H188" i="18" s="1"/>
  <c r="G548" i="18" s="1"/>
  <c r="H548" i="18" s="1"/>
  <c r="H557" i="18" s="1"/>
  <c r="G202" i="18"/>
  <c r="H202" i="18" s="1"/>
  <c r="H203" i="18" s="1"/>
  <c r="G468" i="18"/>
  <c r="H468" i="18" s="1"/>
  <c r="H469" i="18" s="1"/>
  <c r="C818" i="18"/>
  <c r="H818" i="18"/>
  <c r="H819" i="18" s="1"/>
  <c r="G409" i="18"/>
  <c r="H409" i="18" s="1"/>
  <c r="H414" i="18" s="1"/>
  <c r="G366" i="18"/>
  <c r="H366" i="18" s="1"/>
  <c r="H368" i="18" s="1"/>
  <c r="G359" i="18"/>
  <c r="H359" i="18" s="1"/>
  <c r="H361" i="18" s="1"/>
  <c r="G339" i="18"/>
  <c r="H339" i="18" s="1"/>
  <c r="H344" i="18" s="1"/>
  <c r="G349" i="18"/>
  <c r="H349" i="18" s="1"/>
  <c r="H354" i="18" s="1"/>
  <c r="G442" i="18"/>
  <c r="H442" i="18" s="1"/>
  <c r="H443" i="18" s="1"/>
  <c r="H444" i="18" s="1"/>
  <c r="H496" i="18"/>
  <c r="N19" i="17"/>
  <c r="Q19" i="17" s="1"/>
  <c r="N16" i="17"/>
  <c r="Q16" i="17" s="1"/>
  <c r="Q10" i="17"/>
  <c r="Q15" i="17"/>
  <c r="N13" i="17"/>
  <c r="Q13" i="17" s="1"/>
  <c r="N12" i="17"/>
  <c r="Q12" i="17" s="1"/>
  <c r="Q18" i="17"/>
  <c r="D88" i="13"/>
  <c r="I88" i="13" s="1"/>
  <c r="D121" i="13"/>
  <c r="I121" i="13" s="1"/>
  <c r="I129" i="13" s="1"/>
  <c r="I130" i="13" s="1"/>
  <c r="I131" i="13" s="1"/>
  <c r="H820" i="18" l="1"/>
  <c r="H990" i="18"/>
  <c r="I100" i="13"/>
  <c r="I101" i="13" s="1"/>
  <c r="F102" i="13" s="1"/>
  <c r="H797" i="18"/>
  <c r="H798" i="18" s="1"/>
  <c r="F26" i="13"/>
  <c r="I26" i="13" s="1"/>
  <c r="F32" i="13" s="1"/>
  <c r="I32" i="13" s="1"/>
  <c r="I33" i="13" s="1"/>
  <c r="I34" i="13" s="1"/>
  <c r="F52" i="13"/>
  <c r="I52" i="13" s="1"/>
  <c r="F57" i="13" s="1"/>
  <c r="I57" i="13" s="1"/>
  <c r="I58" i="13" s="1"/>
  <c r="I59" i="13" s="1"/>
  <c r="E8" i="14"/>
  <c r="F8" i="14" s="1"/>
  <c r="F13" i="14" s="1"/>
  <c r="F15" i="14" s="1"/>
  <c r="I5" i="24" s="1"/>
  <c r="H831" i="18"/>
  <c r="H566" i="18"/>
  <c r="H787" i="18"/>
  <c r="C819" i="18"/>
  <c r="C830" i="18"/>
  <c r="I132" i="13"/>
  <c r="I133" i="13" s="1"/>
  <c r="G558" i="18"/>
  <c r="H558" i="18" s="1"/>
  <c r="H559" i="18" s="1"/>
  <c r="H560" i="18" s="1"/>
  <c r="G991" i="18"/>
  <c r="H991" i="18" s="1"/>
  <c r="H992" i="18" s="1"/>
  <c r="H993" i="18" s="1"/>
  <c r="G1253" i="18"/>
  <c r="H1253" i="18" s="1"/>
  <c r="H1252" i="18"/>
  <c r="G1111" i="18"/>
  <c r="H1111" i="18" s="1"/>
  <c r="H1110" i="18"/>
  <c r="G1075" i="18"/>
  <c r="H1075" i="18" s="1"/>
  <c r="H1074" i="18"/>
  <c r="G1230" i="18"/>
  <c r="H1230" i="18" s="1"/>
  <c r="H1229" i="18"/>
  <c r="H1242" i="18"/>
  <c r="G1243" i="18"/>
  <c r="H1243" i="18" s="1"/>
  <c r="G320" i="18"/>
  <c r="H320" i="18" s="1"/>
  <c r="H321" i="18" s="1"/>
  <c r="G345" i="18"/>
  <c r="H345" i="18" s="1"/>
  <c r="H346" i="18" s="1"/>
  <c r="G1053" i="18"/>
  <c r="H1053" i="18" s="1"/>
  <c r="H1052" i="18"/>
  <c r="E1586" i="18"/>
  <c r="H1586" i="18" s="1"/>
  <c r="H1591" i="18" s="1"/>
  <c r="E1546" i="18"/>
  <c r="H1546" i="18" s="1"/>
  <c r="H1551" i="18" s="1"/>
  <c r="E1536" i="18"/>
  <c r="H1536" i="18" s="1"/>
  <c r="H1541" i="18" s="1"/>
  <c r="E1480" i="18"/>
  <c r="H1480" i="18" s="1"/>
  <c r="H1485" i="18" s="1"/>
  <c r="E1443" i="18"/>
  <c r="H1443" i="18" s="1"/>
  <c r="H1449" i="18" s="1"/>
  <c r="E1352" i="18"/>
  <c r="H1352" i="18" s="1"/>
  <c r="H1358" i="18" s="1"/>
  <c r="E1596" i="18"/>
  <c r="H1596" i="18" s="1"/>
  <c r="H1601" i="18" s="1"/>
  <c r="E1556" i="18"/>
  <c r="H1556" i="18" s="1"/>
  <c r="H1561" i="18" s="1"/>
  <c r="E1510" i="18"/>
  <c r="H1510" i="18" s="1"/>
  <c r="H1515" i="18" s="1"/>
  <c r="E1454" i="18"/>
  <c r="H1454" i="18" s="1"/>
  <c r="H1460" i="18" s="1"/>
  <c r="E1410" i="18"/>
  <c r="H1410" i="18" s="1"/>
  <c r="H1416" i="18" s="1"/>
  <c r="E1399" i="18"/>
  <c r="H1399" i="18" s="1"/>
  <c r="H1405" i="18" s="1"/>
  <c r="E1363" i="18"/>
  <c r="H1363" i="18" s="1"/>
  <c r="H1369" i="18" s="1"/>
  <c r="E1566" i="18"/>
  <c r="H1566" i="18" s="1"/>
  <c r="H1571" i="18" s="1"/>
  <c r="E1432" i="18"/>
  <c r="H1432" i="18" s="1"/>
  <c r="H1438" i="18" s="1"/>
  <c r="E1421" i="18"/>
  <c r="H1421" i="18" s="1"/>
  <c r="H1427" i="18" s="1"/>
  <c r="E1576" i="18"/>
  <c r="H1576" i="18" s="1"/>
  <c r="H1581" i="18" s="1"/>
  <c r="E1521" i="18"/>
  <c r="H1521" i="18" s="1"/>
  <c r="H1526" i="18" s="1"/>
  <c r="E1500" i="18"/>
  <c r="H1500" i="18" s="1"/>
  <c r="H1505" i="18" s="1"/>
  <c r="E1490" i="18"/>
  <c r="H1490" i="18" s="1"/>
  <c r="H1495" i="18" s="1"/>
  <c r="E1385" i="18"/>
  <c r="H1385" i="18" s="1"/>
  <c r="H1391" i="18" s="1"/>
  <c r="E1465" i="18"/>
  <c r="H1465" i="18" s="1"/>
  <c r="H1471" i="18" s="1"/>
  <c r="E1374" i="18"/>
  <c r="H1374" i="18" s="1"/>
  <c r="H1380" i="18" s="1"/>
  <c r="G300" i="18"/>
  <c r="H300" i="18" s="1"/>
  <c r="H301" i="18" s="1"/>
  <c r="G404" i="18"/>
  <c r="H404" i="18" s="1"/>
  <c r="H405" i="18" s="1"/>
  <c r="G497" i="18"/>
  <c r="H497" i="18" s="1"/>
  <c r="H498" i="18" s="1"/>
  <c r="H499" i="18" s="1"/>
  <c r="G425" i="18" s="1"/>
  <c r="H425" i="18" s="1"/>
  <c r="H427" i="18" s="1"/>
  <c r="H356" i="18"/>
  <c r="G355" i="18"/>
  <c r="H355" i="18" s="1"/>
  <c r="G415" i="18"/>
  <c r="H415" i="18" s="1"/>
  <c r="H416" i="18" s="1"/>
  <c r="G1144" i="18"/>
  <c r="H1144" i="18" s="1"/>
  <c r="H1143" i="18"/>
  <c r="G1100" i="18"/>
  <c r="H1100" i="18" s="1"/>
  <c r="H1099" i="18"/>
  <c r="G1133" i="18"/>
  <c r="H1133" i="18" s="1"/>
  <c r="H1132" i="18"/>
  <c r="H1292" i="18"/>
  <c r="G1293" i="18"/>
  <c r="H1293" i="18" s="1"/>
  <c r="G1190" i="18"/>
  <c r="H1190" i="18" s="1"/>
  <c r="H1189" i="18"/>
  <c r="G1283" i="18"/>
  <c r="H1283" i="18" s="1"/>
  <c r="H1282" i="18"/>
  <c r="G290" i="18"/>
  <c r="H290" i="18" s="1"/>
  <c r="H291" i="18" s="1"/>
  <c r="G261" i="18"/>
  <c r="H261" i="18" s="1"/>
  <c r="H262" i="18" s="1"/>
  <c r="C808" i="18"/>
  <c r="C786" i="18"/>
  <c r="G362" i="18"/>
  <c r="H362" i="18" s="1"/>
  <c r="H363" i="18" s="1"/>
  <c r="G567" i="18"/>
  <c r="H567" i="18" s="1"/>
  <c r="H568" i="18" s="1"/>
  <c r="H569" i="18" s="1"/>
  <c r="G1166" i="18"/>
  <c r="H1166" i="18" s="1"/>
  <c r="H1165" i="18"/>
  <c r="G525" i="18"/>
  <c r="H525" i="18" s="1"/>
  <c r="H526" i="18" s="1"/>
  <c r="H527" i="18" s="1"/>
  <c r="H1199" i="18"/>
  <c r="G1200" i="18"/>
  <c r="H1200" i="18" s="1"/>
  <c r="G1122" i="18"/>
  <c r="H1122" i="18" s="1"/>
  <c r="H1121" i="18"/>
  <c r="G1064" i="18"/>
  <c r="H1064" i="18" s="1"/>
  <c r="H1063" i="18"/>
  <c r="G1210" i="18"/>
  <c r="H1210" i="18" s="1"/>
  <c r="H1209" i="18"/>
  <c r="G1303" i="18"/>
  <c r="H1303" i="18" s="1"/>
  <c r="H1302" i="18"/>
  <c r="G369" i="18"/>
  <c r="H369" i="18" s="1"/>
  <c r="H370" i="18" s="1"/>
  <c r="H1272" i="18"/>
  <c r="G1273" i="18"/>
  <c r="H1273" i="18" s="1"/>
  <c r="H1179" i="18"/>
  <c r="G1180" i="18"/>
  <c r="H1180" i="18" s="1"/>
  <c r="G1155" i="18"/>
  <c r="H1155" i="18" s="1"/>
  <c r="H1154" i="18"/>
  <c r="H1219" i="18"/>
  <c r="G1220" i="18"/>
  <c r="H1220" i="18" s="1"/>
  <c r="G1086" i="18"/>
  <c r="H1086" i="18" s="1"/>
  <c r="H1085" i="18"/>
  <c r="G1263" i="18"/>
  <c r="H1263" i="18" s="1"/>
  <c r="H1262" i="18"/>
  <c r="G310" i="18"/>
  <c r="H310" i="18" s="1"/>
  <c r="H311" i="18" s="1"/>
  <c r="G254" i="18"/>
  <c r="H254" i="18" s="1"/>
  <c r="H255" i="18" s="1"/>
  <c r="G511" i="18"/>
  <c r="H511" i="18" s="1"/>
  <c r="H512" i="18" s="1"/>
  <c r="H513" i="18" s="1"/>
  <c r="G394" i="18"/>
  <c r="H394" i="18" s="1"/>
  <c r="H395" i="18" s="1"/>
  <c r="Q17" i="17"/>
  <c r="E20" i="12" l="1"/>
  <c r="F20" i="12" s="1"/>
  <c r="E8" i="22"/>
  <c r="F8" i="22" s="1"/>
  <c r="I5" i="21"/>
  <c r="G37" i="13"/>
  <c r="G43" i="13" s="1"/>
  <c r="G44" i="13" s="1"/>
  <c r="G45" i="13" s="1"/>
  <c r="G46" i="13" s="1"/>
  <c r="F37" i="13"/>
  <c r="F43" i="13" s="1"/>
  <c r="F44" i="13" s="1"/>
  <c r="F45" i="13" s="1"/>
  <c r="F46" i="13" s="1"/>
  <c r="E9" i="12" s="1"/>
  <c r="F9" i="12" s="1"/>
  <c r="E37" i="13"/>
  <c r="E43" i="13" s="1"/>
  <c r="E44" i="13" s="1"/>
  <c r="E45" i="13" s="1"/>
  <c r="E46" i="13" s="1"/>
  <c r="E8" i="12" s="1"/>
  <c r="F8" i="12" s="1"/>
  <c r="H37" i="13"/>
  <c r="H43" i="13" s="1"/>
  <c r="H44" i="13" s="1"/>
  <c r="H45" i="13" s="1"/>
  <c r="H46" i="13" s="1"/>
  <c r="D37" i="13"/>
  <c r="D43" i="13" s="1"/>
  <c r="D44" i="13" s="1"/>
  <c r="D45" i="13" s="1"/>
  <c r="D46" i="13" s="1"/>
  <c r="E7" i="12" s="1"/>
  <c r="F7" i="12" s="1"/>
  <c r="G62" i="13"/>
  <c r="G68" i="13" s="1"/>
  <c r="G69" i="13" s="1"/>
  <c r="G70" i="13" s="1"/>
  <c r="G71" i="13" s="1"/>
  <c r="E62" i="13"/>
  <c r="E68" i="13" s="1"/>
  <c r="E69" i="13" s="1"/>
  <c r="E70" i="13" s="1"/>
  <c r="E71" i="13" s="1"/>
  <c r="E12" i="12" s="1"/>
  <c r="F12" i="12" s="1"/>
  <c r="H62" i="13"/>
  <c r="H68" i="13" s="1"/>
  <c r="H69" i="13" s="1"/>
  <c r="H70" i="13" s="1"/>
  <c r="H71" i="13" s="1"/>
  <c r="F62" i="13"/>
  <c r="F68" i="13" s="1"/>
  <c r="F69" i="13" s="1"/>
  <c r="F70" i="13" s="1"/>
  <c r="F71" i="13" s="1"/>
  <c r="E13" i="12" s="1"/>
  <c r="F13" i="12" s="1"/>
  <c r="D62" i="13"/>
  <c r="D68" i="13" s="1"/>
  <c r="D69" i="13" s="1"/>
  <c r="D70" i="13" s="1"/>
  <c r="D71" i="13" s="1"/>
  <c r="E11" i="12" s="1"/>
  <c r="F11" i="12" s="1"/>
  <c r="I102" i="13"/>
  <c r="I103" i="13" s="1"/>
  <c r="I104" i="13" s="1"/>
  <c r="G428" i="18"/>
  <c r="H428" i="18" s="1"/>
  <c r="H429" i="18" s="1"/>
  <c r="H430" i="18" s="1"/>
  <c r="G1582" i="18"/>
  <c r="H1582" i="18" s="1"/>
  <c r="H1583" i="18" s="1"/>
  <c r="G1516" i="18"/>
  <c r="H1516" i="18" s="1"/>
  <c r="H1517" i="18" s="1"/>
  <c r="G1592" i="18"/>
  <c r="H1592" i="18" s="1"/>
  <c r="H1593" i="18" s="1"/>
  <c r="C1064" i="18"/>
  <c r="H1069" i="18"/>
  <c r="G1527" i="18"/>
  <c r="H1527" i="18" s="1"/>
  <c r="H1528" i="18" s="1"/>
  <c r="G1572" i="18"/>
  <c r="H1572" i="18" s="1"/>
  <c r="H1573" i="18" s="1"/>
  <c r="G1359" i="18"/>
  <c r="H1359" i="18" s="1"/>
  <c r="H1360" i="18" s="1"/>
  <c r="C1253" i="18"/>
  <c r="H1257" i="18"/>
  <c r="C1220" i="18"/>
  <c r="H1224" i="18"/>
  <c r="C1180" i="18"/>
  <c r="H1184" i="18"/>
  <c r="H1194" i="18"/>
  <c r="C1190" i="18"/>
  <c r="H1138" i="18"/>
  <c r="C1133" i="18"/>
  <c r="H1149" i="18"/>
  <c r="C1144" i="18"/>
  <c r="G1381" i="18"/>
  <c r="H1381" i="18" s="1"/>
  <c r="H1382" i="18" s="1"/>
  <c r="G1506" i="18"/>
  <c r="H1506" i="18" s="1"/>
  <c r="H1507" i="18" s="1"/>
  <c r="G1439" i="18"/>
  <c r="H1439" i="18" s="1"/>
  <c r="H1440" i="18" s="1"/>
  <c r="G1417" i="18"/>
  <c r="H1417" i="18" s="1"/>
  <c r="H1418" i="18" s="1"/>
  <c r="G1602" i="18"/>
  <c r="H1602" i="18" s="1"/>
  <c r="H1603" i="18" s="1"/>
  <c r="G1542" i="18"/>
  <c r="H1542" i="18" s="1"/>
  <c r="H1543" i="18" s="1"/>
  <c r="C1273" i="18"/>
  <c r="H1277" i="18"/>
  <c r="C1200" i="18"/>
  <c r="H1204" i="18"/>
  <c r="H1287" i="18"/>
  <c r="C1283" i="18"/>
  <c r="H1105" i="18"/>
  <c r="C1100" i="18"/>
  <c r="G1392" i="18"/>
  <c r="H1392" i="18" s="1"/>
  <c r="H1393" i="18" s="1"/>
  <c r="G1370" i="18"/>
  <c r="H1370" i="18" s="1"/>
  <c r="H1371" i="18" s="1"/>
  <c r="G1450" i="18"/>
  <c r="H1450" i="18" s="1"/>
  <c r="H1451" i="18" s="1"/>
  <c r="H1247" i="18"/>
  <c r="C1243" i="18"/>
  <c r="C1086" i="18"/>
  <c r="H1091" i="18"/>
  <c r="H1160" i="18"/>
  <c r="C1155" i="18"/>
  <c r="H1307" i="18"/>
  <c r="C1303" i="18"/>
  <c r="H1171" i="18"/>
  <c r="C1166" i="18"/>
  <c r="G1472" i="18"/>
  <c r="H1472" i="18" s="1"/>
  <c r="H1473" i="18" s="1"/>
  <c r="G1461" i="18"/>
  <c r="H1461" i="18" s="1"/>
  <c r="H1462" i="18" s="1"/>
  <c r="G1552" i="18"/>
  <c r="H1552" i="18" s="1"/>
  <c r="H1553" i="18" s="1"/>
  <c r="H1080" i="18"/>
  <c r="C1075" i="18"/>
  <c r="H1267" i="18"/>
  <c r="C1263" i="18"/>
  <c r="H1214" i="18"/>
  <c r="C1210" i="18"/>
  <c r="H1127" i="18"/>
  <c r="C1122" i="18"/>
  <c r="C1293" i="18"/>
  <c r="H1297" i="18"/>
  <c r="G1496" i="18"/>
  <c r="H1496" i="18" s="1"/>
  <c r="H1497" i="18" s="1"/>
  <c r="G1428" i="18"/>
  <c r="H1428" i="18" s="1"/>
  <c r="H1429" i="18" s="1"/>
  <c r="G1406" i="18"/>
  <c r="H1406" i="18" s="1"/>
  <c r="H1407" i="18" s="1"/>
  <c r="G1562" i="18"/>
  <c r="H1562" i="18" s="1"/>
  <c r="H1563" i="18" s="1"/>
  <c r="G1486" i="18"/>
  <c r="H1486" i="18" s="1"/>
  <c r="H1487" i="18" s="1"/>
  <c r="C1053" i="18"/>
  <c r="H1058" i="18"/>
  <c r="H1234" i="18"/>
  <c r="C1230" i="18"/>
  <c r="H1116" i="18"/>
  <c r="C1111" i="18"/>
  <c r="E18" i="12" l="1"/>
  <c r="F18" i="12" s="1"/>
  <c r="E6" i="22"/>
  <c r="F6" i="22" s="1"/>
  <c r="F11" i="22" s="1"/>
  <c r="G1268" i="18"/>
  <c r="H1268" i="18" s="1"/>
  <c r="H1269" i="18" s="1"/>
  <c r="G1139" i="18"/>
  <c r="H1139" i="18" s="1"/>
  <c r="H1140" i="18" s="1"/>
  <c r="G1092" i="18"/>
  <c r="H1092" i="18" s="1"/>
  <c r="H1093" i="18" s="1"/>
  <c r="G1278" i="18"/>
  <c r="H1278" i="18" s="1"/>
  <c r="H1279" i="18" s="1"/>
  <c r="G1185" i="18"/>
  <c r="H1185" i="18" s="1"/>
  <c r="H1186" i="18" s="1"/>
  <c r="G1258" i="18"/>
  <c r="H1258" i="18" s="1"/>
  <c r="H1259" i="18" s="1"/>
  <c r="G1070" i="18"/>
  <c r="H1070" i="18" s="1"/>
  <c r="H1071" i="18" s="1"/>
  <c r="G1117" i="18"/>
  <c r="H1117" i="18" s="1"/>
  <c r="H1118" i="18" s="1"/>
  <c r="G1215" i="18"/>
  <c r="H1215" i="18" s="1"/>
  <c r="H1216" i="18" s="1"/>
  <c r="G1081" i="18"/>
  <c r="H1081" i="18" s="1"/>
  <c r="H1082" i="18" s="1"/>
  <c r="H1173" i="18"/>
  <c r="G1172" i="18"/>
  <c r="H1172" i="18" s="1"/>
  <c r="G1161" i="18"/>
  <c r="H1161" i="18" s="1"/>
  <c r="H1162" i="18" s="1"/>
  <c r="G1248" i="18"/>
  <c r="H1248" i="18" s="1"/>
  <c r="H1249" i="18" s="1"/>
  <c r="G1106" i="18"/>
  <c r="H1106" i="18" s="1"/>
  <c r="H1107" i="18" s="1"/>
  <c r="G1150" i="18"/>
  <c r="H1150" i="18" s="1"/>
  <c r="H1151" i="18" s="1"/>
  <c r="G1195" i="18"/>
  <c r="H1195" i="18" s="1"/>
  <c r="H1196" i="18" s="1"/>
  <c r="G1235" i="18"/>
  <c r="H1235" i="18" s="1"/>
  <c r="H1236" i="18" s="1"/>
  <c r="G1128" i="18"/>
  <c r="H1128" i="18" s="1"/>
  <c r="H1129" i="18" s="1"/>
  <c r="G1308" i="18"/>
  <c r="H1308" i="18" s="1"/>
  <c r="H1309" i="18" s="1"/>
  <c r="G1288" i="18"/>
  <c r="H1288" i="18" s="1"/>
  <c r="H1289" i="18" s="1"/>
  <c r="G1059" i="18"/>
  <c r="H1059" i="18" s="1"/>
  <c r="H1060" i="18" s="1"/>
  <c r="G1298" i="18"/>
  <c r="H1298" i="18" s="1"/>
  <c r="H1299" i="18" s="1"/>
  <c r="G1205" i="18"/>
  <c r="H1205" i="18" s="1"/>
  <c r="H1206" i="18" s="1"/>
  <c r="G1225" i="18"/>
  <c r="H1225" i="18" s="1"/>
  <c r="H1226" i="18" s="1"/>
  <c r="I7" i="24" l="1"/>
  <c r="I8" i="24" s="1"/>
  <c r="I7" i="21"/>
</calcChain>
</file>

<file path=xl/sharedStrings.xml><?xml version="1.0" encoding="utf-8"?>
<sst xmlns="http://schemas.openxmlformats.org/spreadsheetml/2006/main" count="2953" uniqueCount="888">
  <si>
    <t>S.No</t>
  </si>
  <si>
    <t>Description of Material.</t>
  </si>
  <si>
    <t xml:space="preserve">Unit </t>
  </si>
  <si>
    <t>QTY</t>
  </si>
  <si>
    <t>Rate Rs.</t>
  </si>
  <si>
    <t>Amount Rs.</t>
  </si>
  <si>
    <r>
      <t xml:space="preserve">Reinforced Brick Masonry for partition walls (11.0 cm thick) in CM (1:4) </t>
    </r>
    <r>
      <rPr>
        <sz val="10"/>
        <rFont val="Arial"/>
        <family val="2"/>
      </rPr>
      <t>prop. (Cement : Screened sand) using common burnt clay bricks of class as per Table- I of IS:1077-1992, Non- Modular or traditional size    23 x 11 x 7 cms from approved source having minimum crushing strength of 40 Kg/Sq.cm and placing 2 Nos. of 6mm M.S plain rods in every third layer with free ends of the reinforcement pegged into mortar joints of main brick walls where applicable including cost and conveyance of all materials like cement, steel, sand, bricks, water etc., to site, including sales &amp; other taxes on all materials, all operational, incidental charges such as labour charges for mixing cement mortar, scaffolding charges, constructing masonry, lift charges, curing, etc., and overheads &amp; contractors profit  but excluding cost of steel and its fabrication charges complete for finished item of work. (APSS No. of 501 &amp; 509)</t>
    </r>
  </si>
  <si>
    <t>Ground floor</t>
  </si>
  <si>
    <t>Sqmt</t>
  </si>
  <si>
    <t>Frist floor</t>
  </si>
  <si>
    <t>second floor</t>
  </si>
  <si>
    <r>
      <t xml:space="preserve">Plastering 12mm thick single coat in CM(1:5) </t>
    </r>
    <r>
      <rPr>
        <sz val="10"/>
        <rFont val="Arial"/>
        <family val="2"/>
      </rPr>
      <t xml:space="preserve">using screened sand including cost and conveyance of all materials like cement, sand, water etc., to site, including sales &amp; other taxes on all materials, and all operational, incidental charges on materials and including cost of all labour charges for mixing mortar, finishing, curing as directed by Engineer-in-charge etc., and overheads &amp; contractors profit complete for finished item of work.(SS 901,903 &amp; 904) </t>
    </r>
  </si>
  <si>
    <t>`</t>
  </si>
  <si>
    <r>
      <t>White washing two coats with white cement to ceilin</t>
    </r>
    <r>
      <rPr>
        <sz val="10"/>
        <rFont val="Arial"/>
        <family val="2"/>
      </rPr>
      <t>g to give an even shade after thouroughly brushing the surface to remove all dirt and remains of loose powdered materials including cost of all materials , labour charges and incidental such as scaffolding , lift charges etc., and overheads &amp; contractors profit complete for finished item of work in all floors.</t>
    </r>
  </si>
  <si>
    <t>Barebed wire rolls of 0.6 m dia, of rolls with galvanised steel barbed wire conforming to IS 278: 1978 type A IOWA type designation as per standard specifications 24 guage including all labour charges for the finished item of work.</t>
  </si>
  <si>
    <t>rm</t>
  </si>
  <si>
    <t>sq.m</t>
  </si>
  <si>
    <t>TOTAL</t>
  </si>
  <si>
    <t>a) Labour</t>
  </si>
  <si>
    <t>Nos.</t>
  </si>
  <si>
    <t>No.</t>
  </si>
  <si>
    <t>cum</t>
  </si>
  <si>
    <t>Rate per 1 cum</t>
  </si>
  <si>
    <t>Say</t>
  </si>
  <si>
    <t>Cement</t>
  </si>
  <si>
    <t>Kgs</t>
  </si>
  <si>
    <t>Mazdoor (Unskilled)</t>
  </si>
  <si>
    <t>Labour charges for scaffolding</t>
  </si>
  <si>
    <t>1st Class Mason</t>
  </si>
  <si>
    <t>2nd Class Mason</t>
  </si>
  <si>
    <t>Rate per 1 Sqm</t>
  </si>
  <si>
    <t xml:space="preserve">Hire charges for Access Scaffolding </t>
  </si>
  <si>
    <t>kgs</t>
  </si>
  <si>
    <t>Painter 2nd class</t>
  </si>
  <si>
    <t>Mazdoor(unskilled)</t>
  </si>
  <si>
    <r>
      <t xml:space="preserve">supply and fixing 6 Nos. MS Z hold fasts of size 300 mm x 40 mm x 5mm including cost of ISI marked Alumium fixtures of 6 Nos. butt hinges (IS:205) 150mm long, 1 No. aldrop (IS:2681) 300mm long, 2 Nos. tower bolts (IS:204) of 200 mm x 10 mm dia at top, 2 Nos. 150 mm long handles (IS:208), 2 Nos. door stoppers and 2 Nos. rubber bushes  including fixing the  fixtures to door with required number of screws, bolt and nuts including labour charges for fixing the frame in position, fixing the shutter to the frame etc., including overheads &amp; contractors profit complete for finished item of work as per APSS 1001 &amp; 1002 (The vertical frame of door shall be embedded in flooring for a depth of not less than 10 mm) </t>
    </r>
    <r>
      <rPr>
        <b/>
        <sz val="10"/>
        <rFont val="Arial"/>
        <family val="2"/>
      </rPr>
      <t xml:space="preserve">(1200mm x 2100mm) </t>
    </r>
  </si>
  <si>
    <t>(BLD-CSTN-13-16)</t>
  </si>
  <si>
    <t>Size :</t>
  </si>
  <si>
    <t>1.20m x 2.10m</t>
  </si>
  <si>
    <t>Sqm</t>
  </si>
  <si>
    <t>Quantity analysis</t>
  </si>
  <si>
    <t>Outer frame  -  Vertical</t>
  </si>
  <si>
    <t xml:space="preserve">2 x 2.11 </t>
  </si>
  <si>
    <t xml:space="preserve">= 4.22 x 0.10 x 0.065 </t>
  </si>
  <si>
    <t>Outer frame  -  Horizontal</t>
  </si>
  <si>
    <t>1 x 1.20</t>
  </si>
  <si>
    <t xml:space="preserve">= 1.20 x 0.10 x 0.065 </t>
  </si>
  <si>
    <t>30 mm thick flush shutter</t>
  </si>
  <si>
    <t>2 x 0.55 x 2.05</t>
  </si>
  <si>
    <t>sqm</t>
  </si>
  <si>
    <t>Cost of 30 mm thick flush shutter</t>
  </si>
  <si>
    <t>Cost of MS Z hold fasts</t>
  </si>
  <si>
    <t>Each</t>
  </si>
  <si>
    <t>Cost of Aluminium tower bolt 200mm long</t>
  </si>
  <si>
    <t>Cost of Aluminium butt hinges 150mm long</t>
  </si>
  <si>
    <t xml:space="preserve">Cost of Aluminium aldrop 300mm long </t>
  </si>
  <si>
    <t xml:space="preserve">Cost of Aluminium handle 150mm long </t>
  </si>
  <si>
    <t>Cost of Aluminium door stopper</t>
  </si>
  <si>
    <t xml:space="preserve">Cost of rubber bush </t>
  </si>
  <si>
    <t>Labour charges for frame work</t>
  </si>
  <si>
    <t>Labour charges for fixing flush door shutter to the frame ,  fixing the fixtures to the shutter</t>
  </si>
  <si>
    <t xml:space="preserve">Add for nails &amp; screws etc. </t>
  </si>
  <si>
    <t>Rate for 2.52 sqm</t>
  </si>
  <si>
    <t>Rate for 1 sqm</t>
  </si>
  <si>
    <t>1.5m x 1.35m</t>
  </si>
  <si>
    <t xml:space="preserve">2 x 1.5 </t>
  </si>
  <si>
    <t xml:space="preserve">= 3 x 0.10 x 0.065 </t>
  </si>
  <si>
    <t>3 x 1.35</t>
  </si>
  <si>
    <t xml:space="preserve">= 4.5x 0.10 x 0.065 </t>
  </si>
  <si>
    <t>shutter</t>
  </si>
  <si>
    <t>horizontel</t>
  </si>
  <si>
    <t>4*1.35*0.1</t>
  </si>
  <si>
    <t>4*0.6*0.1</t>
  </si>
  <si>
    <t>10mm MS round bars</t>
  </si>
  <si>
    <t>12 x 0.60 x 0.785</t>
  </si>
  <si>
    <t>5 mm thick Plain glass</t>
  </si>
  <si>
    <t>2 x0.50x0.35</t>
  </si>
  <si>
    <t>Cost analysis</t>
  </si>
  <si>
    <t>cost of shutter</t>
  </si>
  <si>
    <t>Cost of 10mm MS round bars</t>
  </si>
  <si>
    <t>Cost of 5 mm thick Plain glass</t>
  </si>
  <si>
    <t>Rate for 0.27 sqm</t>
  </si>
  <si>
    <r>
      <t>D</t>
    </r>
    <r>
      <rPr>
        <b/>
        <u/>
        <sz val="14"/>
        <rFont val="Cooper Std Black"/>
        <family val="1"/>
      </rPr>
      <t xml:space="preserve">ETAILED Cum </t>
    </r>
    <r>
      <rPr>
        <b/>
        <u/>
        <sz val="16"/>
        <rFont val="Cooper Std Black"/>
      </rPr>
      <t>Abstract</t>
    </r>
    <r>
      <rPr>
        <b/>
        <u/>
        <sz val="14"/>
        <rFont val="Cooper Std Black"/>
        <family val="1"/>
      </rPr>
      <t xml:space="preserve">   </t>
    </r>
    <r>
      <rPr>
        <b/>
        <u/>
        <sz val="18"/>
        <rFont val="Cooper Std Black"/>
        <family val="1"/>
      </rPr>
      <t>E</t>
    </r>
    <r>
      <rPr>
        <b/>
        <u/>
        <sz val="14"/>
        <rFont val="Cooper Std Black"/>
        <family val="1"/>
      </rPr>
      <t xml:space="preserve">STIMATE </t>
    </r>
  </si>
  <si>
    <r>
      <t>NAME OF THE WORK</t>
    </r>
    <r>
      <rPr>
        <b/>
        <sz val="12"/>
        <rFont val="Cooper Std Black"/>
      </rPr>
      <t xml:space="preserve">:  </t>
    </r>
    <r>
      <rPr>
        <sz val="12"/>
        <rFont val="Cooper Std Black"/>
      </rPr>
      <t>Providing lights and fans at mithra engineerincollege(IIIT SKLM Boys campus)</t>
    </r>
  </si>
  <si>
    <t>Sl. No.</t>
  </si>
  <si>
    <t>Description  of  Item.</t>
  </si>
  <si>
    <t>Qty</t>
  </si>
  <si>
    <t>Unit</t>
  </si>
  <si>
    <t>Rate</t>
  </si>
  <si>
    <t>Amount</t>
  </si>
  <si>
    <r>
      <t>Supply of 1200 mm (48") sweep 230V, A.C 50 Hz.Ceiling fan with 3 Blades and double ball bearings with all standard accessories.</t>
    </r>
    <r>
      <rPr>
        <b/>
        <sz val="11"/>
        <rFont val="Times New Roman"/>
        <family val="1"/>
      </rPr>
      <t>Makes: Crompton Decora / Bajaj Ultima /Havells Velocity / Usha Astra / Orient PSPO.</t>
    </r>
  </si>
  <si>
    <t xml:space="preserve">Nos </t>
  </si>
  <si>
    <t>Supply and erecting Electronic  type regulator for ceiling fans 1200 mm sweep complete erected on existing board.Make : Anchor  / Gold Medal Olive / Million Zoom</t>
  </si>
  <si>
    <t>Labour charges for Fixing of Ceiling fan and regulator including transportation and giving connections  with twin core wire etc., complete.</t>
  </si>
  <si>
    <t>Supply, Transportation and fixing of 4' - 40 Watt box type flourescent single Tube Light fitting with Energy saving  electronic ballast, consuming 28 W  suitable for 40 Watt tube on varnished teak wood round blocks with flexible 3 core wire etc.,, complete with all connections. MAKE: unit -Trinic, Tube - Philips/ Bajaj /CG/Osram.</t>
  </si>
  <si>
    <t>Grand total</t>
  </si>
  <si>
    <t>Institute Engineer</t>
  </si>
  <si>
    <t>Assistant professor&amp;Engineer</t>
  </si>
  <si>
    <t>IIIT-SRIKAKULAM</t>
  </si>
  <si>
    <t>DATA as per SSR 2017-18</t>
  </si>
  <si>
    <t>Name of the work : Proving fans and tube lights at Mithra engineering college campus(IIIT SKLM BOYS CAMPUS)</t>
  </si>
  <si>
    <t>S no</t>
  </si>
  <si>
    <t xml:space="preserve">Description </t>
  </si>
  <si>
    <t>Rate per</t>
  </si>
  <si>
    <r>
      <t>Supply of 1200 mm (48") sweep 230V, A.C 50 Hz.Ceiling fan with 3 Blades and double ball bearings with all standard accessories.</t>
    </r>
    <r>
      <rPr>
        <b/>
        <sz val="12"/>
        <rFont val="Times New Roman"/>
        <family val="1"/>
      </rPr>
      <t>Makes: Crompton Decora / Bajaj Ultima /Havells Velocity / Usha Astra / Orient PSPO.</t>
    </r>
  </si>
  <si>
    <t>a) Material</t>
  </si>
  <si>
    <t>Elec-5.1.1</t>
  </si>
  <si>
    <t xml:space="preserve">1200 mm (48")  Ceiling Fan </t>
  </si>
  <si>
    <t>each</t>
  </si>
  <si>
    <t>Transportation Charges on Unit Cost</t>
  </si>
  <si>
    <t>Add contr profit @14% on material</t>
  </si>
  <si>
    <t>Total material cost</t>
  </si>
  <si>
    <t>elec-1.7.12</t>
  </si>
  <si>
    <t xml:space="preserve">Steeped type Electronics type Regulator </t>
  </si>
  <si>
    <t>M</t>
  </si>
  <si>
    <t>b) Labour charges.</t>
  </si>
  <si>
    <t>elec-8.1.78</t>
  </si>
  <si>
    <t>Semi skilled Electrician</t>
  </si>
  <si>
    <t>day</t>
  </si>
  <si>
    <t>Sundries.</t>
  </si>
  <si>
    <t>Add contr profit @14% on Labour</t>
  </si>
  <si>
    <t xml:space="preserve">Rate per Each </t>
  </si>
  <si>
    <t>Note : Labour is Considered for 10 jobs / day</t>
  </si>
  <si>
    <t>elec-1.6.8</t>
  </si>
  <si>
    <t>23/0060 Twin Core wire</t>
  </si>
  <si>
    <t>Unforseen item works, such as painting to down rod, screws etc.,</t>
  </si>
  <si>
    <t>LS</t>
  </si>
  <si>
    <t>Total for material</t>
  </si>
  <si>
    <t>elec-8.1.74</t>
  </si>
  <si>
    <t>Skilled Electrician</t>
  </si>
  <si>
    <t>elec-8.1.76</t>
  </si>
  <si>
    <t>Helper</t>
  </si>
  <si>
    <t>Note : Labour is Considered for 8 fans / day</t>
  </si>
  <si>
    <t>ELEC-3.6.1</t>
  </si>
  <si>
    <t>4' x 40 watts box type flourscent light  fitting.</t>
  </si>
  <si>
    <t>elec-3.7.2</t>
  </si>
  <si>
    <t>Lamp cost of 40W</t>
  </si>
  <si>
    <t>elec-8.1.31</t>
  </si>
  <si>
    <t>Tw Round blocks</t>
  </si>
  <si>
    <t>ELEC-8.1.6</t>
  </si>
  <si>
    <t>pvc rawl plugs</t>
  </si>
  <si>
    <t>Elec-1.6.8</t>
  </si>
  <si>
    <t xml:space="preserve">23/0060 twin core flexible copper cable </t>
  </si>
  <si>
    <t>Rate per each</t>
  </si>
  <si>
    <t xml:space="preserve">a) Labour charges  </t>
  </si>
  <si>
    <t>elec-8.1.77</t>
  </si>
  <si>
    <t>Semi Skilled  Electrician</t>
  </si>
  <si>
    <t>Labour for 1 No</t>
  </si>
  <si>
    <t>No</t>
  </si>
  <si>
    <t>L</t>
  </si>
  <si>
    <t>B</t>
  </si>
  <si>
    <t>Rmt</t>
  </si>
  <si>
    <t>Total</t>
  </si>
  <si>
    <t>LEAD STATEMENT</t>
  </si>
  <si>
    <t>SL
No</t>
  </si>
  <si>
    <t>Name of the material</t>
  </si>
  <si>
    <t>Source</t>
  </si>
  <si>
    <t>Lead   in  KM</t>
  </si>
  <si>
    <t>Initial
Cost</t>
  </si>
  <si>
    <t>Conveyance Charges</t>
  </si>
  <si>
    <t>Loading</t>
  </si>
  <si>
    <t>Un loading</t>
  </si>
  <si>
    <t>Add Seigniorage charges</t>
  </si>
  <si>
    <t>Sub Total (8+9+10+11)</t>
  </si>
  <si>
    <t>Deduct 13.615% contractors profit on Sub Total(12)</t>
  </si>
  <si>
    <t>Blastring charges</t>
  </si>
  <si>
    <t>Machine crushing charges</t>
  </si>
  <si>
    <t>Total
( 5+12+13)</t>
  </si>
  <si>
    <t>C.T</t>
  </si>
  <si>
    <t>M.T</t>
  </si>
  <si>
    <t xml:space="preserve">Sand for filling </t>
  </si>
  <si>
    <t>Sand for  for concrete</t>
  </si>
  <si>
    <t xml:space="preserve">Sand for Mortar </t>
  </si>
  <si>
    <t>HBG Chips S.S - 5</t>
  </si>
  <si>
    <t xml:space="preserve"> 6 mm nominal size</t>
  </si>
  <si>
    <t>Aggregates  10 mm nominal size</t>
  </si>
  <si>
    <t>Aggregates13.2/12.5mm nominal size</t>
  </si>
  <si>
    <t>Aggregates  20 mm nominal size</t>
  </si>
  <si>
    <t>Aggregates  40 mm nominal size</t>
  </si>
  <si>
    <t>Graded HBG metal - (70% - 20 mm + 10% - 12 mm + 10% - 10 mm + 10% - 6 mm)</t>
  </si>
  <si>
    <t>….</t>
  </si>
  <si>
    <t>RR Stone H.B.G</t>
  </si>
  <si>
    <t>Bricks 2nd Class -1000 Nos  ( 23 x 11 x 7 )</t>
  </si>
  <si>
    <t xml:space="preserve">Cenemt                   </t>
  </si>
  <si>
    <t>Local</t>
  </si>
  <si>
    <t xml:space="preserve">Steel FE-415 Grade  </t>
  </si>
  <si>
    <t>Structural steel (Angle / Channel)</t>
  </si>
  <si>
    <t>Structural steel ( Plates )</t>
  </si>
  <si>
    <t>1)Certified that the above leads are  correct and shortest route to the best of my knowledge and belief.</t>
  </si>
  <si>
    <t>2) Certified that the HBG Metal is obtained by Machine blasting only.</t>
  </si>
  <si>
    <t>4).Certified tha the  work spot with in the 12km radious of municipal boundary.</t>
  </si>
  <si>
    <t>DATA</t>
  </si>
  <si>
    <t>S.D Reference</t>
  </si>
  <si>
    <t>S No</t>
  </si>
  <si>
    <t>Description</t>
  </si>
  <si>
    <t>Ref</t>
  </si>
  <si>
    <t>BLD-CSTN-12-1</t>
  </si>
  <si>
    <t>Demolishing   and   disposal   of unserviceable materials within 100 metres lead</t>
  </si>
  <si>
    <t>Unreinforced cement concrete upto 15 cm thicknes</t>
  </si>
  <si>
    <t>Details of cost for 1 cu.m.</t>
  </si>
  <si>
    <r>
      <t xml:space="preserve">Labour </t>
    </r>
    <r>
      <rPr>
        <sz val="10"/>
        <rFont val="Lucida Calligraphy"/>
        <family val="4"/>
      </rPr>
      <t>:-</t>
    </r>
  </si>
  <si>
    <t>Mazdoor (unskilled)</t>
  </si>
  <si>
    <t xml:space="preserve">On Rs. </t>
  </si>
  <si>
    <t>Sundries</t>
  </si>
  <si>
    <r>
      <t xml:space="preserve">Add </t>
    </r>
    <r>
      <rPr>
        <sz val="10"/>
        <rFont val="Lucida Calligraphy"/>
        <family val="4"/>
      </rPr>
      <t>for water charges @ 1 %</t>
    </r>
  </si>
  <si>
    <t>Sub total</t>
  </si>
  <si>
    <t xml:space="preserve"> Grand total  per 1cum</t>
  </si>
  <si>
    <t>BLD-CSTN-12-2</t>
  </si>
  <si>
    <t>Demolition including stacking of serviceable materials and disposal of unserviceable materials within 100 metres lead</t>
  </si>
  <si>
    <t>R.C.C. work</t>
  </si>
  <si>
    <t xml:space="preserve"> Grand total  per 1 cum</t>
  </si>
  <si>
    <t>Brick masonry with C:M</t>
  </si>
  <si>
    <t>Rate per 1 Cum</t>
  </si>
  <si>
    <t>Stone masonry in cement mortar</t>
  </si>
  <si>
    <t xml:space="preserve">Rate as per SSR </t>
  </si>
  <si>
    <t>Cum</t>
  </si>
  <si>
    <t>Plastring with C:M</t>
  </si>
  <si>
    <t xml:space="preserve">Rate as per SSR  </t>
  </si>
  <si>
    <t>Removal of wet silt and sludge from sullage drains with baskets and vessels, conveyance up to lead to 1.00km including cost and conveyance of all material  and labour charges.</t>
  </si>
  <si>
    <t>Rate as per S.S.R</t>
  </si>
  <si>
    <t>Conveyance up to 1.00 Km lead</t>
  </si>
  <si>
    <t>Km</t>
  </si>
  <si>
    <t>Loading charges</t>
  </si>
  <si>
    <t>Unloading charges</t>
  </si>
  <si>
    <t>Deduct 13.615% Contractor profit on Conveyance</t>
  </si>
  <si>
    <t>( - )</t>
  </si>
  <si>
    <t>Deduct 13.615% Contractor profit on Loading</t>
  </si>
  <si>
    <t>Deduct 13.615% Contractor profit on unloading</t>
  </si>
  <si>
    <t>Grand total  per 1 cum</t>
  </si>
  <si>
    <t>Excavation for Structures</t>
  </si>
  <si>
    <t>RBR-FNDN-1</t>
  </si>
  <si>
    <t>a</t>
  </si>
  <si>
    <t>Earthwork in excavation for road as per drawing and technical specifications Clause 305.1 including setting out, construction of shoring and bracing, removal of stumps and other deleterious material and disposal upto a lead of 50 m, dressing of side RBR - FNDN - 1 Page 448</t>
  </si>
  <si>
    <t>Note : Classifications of Earth Work Specification are as per 302.2.1(a) of MORD and 301.2.1 of MORT&amp;H</t>
  </si>
  <si>
    <t>Ordinary soil</t>
  </si>
  <si>
    <t>Manual Means</t>
  </si>
  <si>
    <t>Upto 3 m depth</t>
  </si>
  <si>
    <t>Unit = cum</t>
  </si>
  <si>
    <t>Taking output = 10 cum</t>
  </si>
  <si>
    <t>a)  Labour</t>
  </si>
  <si>
    <t>Mate</t>
  </si>
  <si>
    <t>-</t>
  </si>
  <si>
    <t>Sub total   ( Cost per 10 Cum )</t>
  </si>
  <si>
    <t xml:space="preserve">Grand total  per 1cum  </t>
  </si>
  <si>
    <t>b</t>
  </si>
  <si>
    <t>For foundation</t>
  </si>
  <si>
    <t>Add 75% For foundations</t>
  </si>
  <si>
    <t>Cost for 10 cum = a+b+c</t>
  </si>
  <si>
    <t xml:space="preserve"> Grand total  per 1cum  = (a+b+c)/10</t>
  </si>
  <si>
    <t>IRR-CCDW-1-2</t>
  </si>
  <si>
    <t>Excavation for Structures- Mechanical Means</t>
  </si>
  <si>
    <t xml:space="preserve">( Data adopted from MORTH) </t>
  </si>
  <si>
    <t>Earth work in excavation in all kinds of soils  of foundation of  structures as per drawing and technical specification,  including setting out, construction of shoring and bracing, removal of stumps and other deleterious matter, dressing of sides and bottom and backfilling with approved material.</t>
  </si>
  <si>
    <t xml:space="preserve">Depth upto 3 m </t>
  </si>
  <si>
    <t>Taking output = 240 cum</t>
  </si>
  <si>
    <t>work inspector</t>
  </si>
  <si>
    <t>Mazdoor</t>
  </si>
  <si>
    <t>b)Machinery</t>
  </si>
  <si>
    <t xml:space="preserve">Hydraulic excavator 1.0 cum bucket capacity </t>
  </si>
  <si>
    <t>hour</t>
  </si>
  <si>
    <t>Fuel/ Energy charges</t>
  </si>
  <si>
    <t>crew for excavator</t>
  </si>
  <si>
    <t xml:space="preserve">Toatl for 240 Cum </t>
  </si>
  <si>
    <t xml:space="preserve"> Grand total  per 1cum  = a+b+c+d</t>
  </si>
  <si>
    <t>RBR-FNDN-2</t>
  </si>
  <si>
    <t>Filling in foundation trenches as per drawing and technical specification Clause 305.3.9 MORD &amp; 304 MORTH</t>
  </si>
  <si>
    <t>Sand filling</t>
  </si>
  <si>
    <t>b) Material</t>
  </si>
  <si>
    <t xml:space="preserve">Sand </t>
  </si>
  <si>
    <t>Grand total  per 1cum  = a+b+c+d</t>
  </si>
  <si>
    <t>BLD-CSTN-1-4</t>
  </si>
  <si>
    <t>Cement Mortar (1 : 3)</t>
  </si>
  <si>
    <t>Unit : 1cum</t>
  </si>
  <si>
    <t>A. MATERIALS:</t>
  </si>
  <si>
    <t>kg.</t>
  </si>
  <si>
    <t>Sand (including 5% wastage)</t>
  </si>
  <si>
    <t>B. MACHINERY</t>
  </si>
  <si>
    <t>- Nil -</t>
  </si>
  <si>
    <t>C. LABOUR:</t>
  </si>
  <si>
    <t>Man mazdoor for mixing mortar</t>
  </si>
  <si>
    <t xml:space="preserve"> Total  Rate  1 Cum</t>
  </si>
  <si>
    <t>BLD-CSTN-1-6</t>
  </si>
  <si>
    <t>Cement Mortar (1 : 5)</t>
  </si>
  <si>
    <t>BLD-CSTN-1-7</t>
  </si>
  <si>
    <t>Cement Mortar (1 : 6)</t>
  </si>
  <si>
    <t>CONCRETE, DAMP PROOF COURSE &amp; REINFORCEMENT</t>
  </si>
  <si>
    <t>BLD-CSTN-2-5</t>
  </si>
  <si>
    <t>Plain Cement concrete (1:4:8) using 40 mm metal with concrete mixture.           All work upto plinth level.</t>
  </si>
  <si>
    <t>Unit = 1cum</t>
  </si>
  <si>
    <t>kg</t>
  </si>
  <si>
    <t xml:space="preserve">Coarse aggregate 40 mm </t>
  </si>
  <si>
    <t>Fine aggregate (Sand)</t>
  </si>
  <si>
    <t>Water (including for curing)</t>
  </si>
  <si>
    <t>kl</t>
  </si>
  <si>
    <r>
      <t>Mason 1</t>
    </r>
    <r>
      <rPr>
        <vertAlign val="superscript"/>
        <sz val="10"/>
        <rFont val="Lucida Calligraphy"/>
        <family val="4"/>
      </rPr>
      <t>st</t>
    </r>
    <r>
      <rPr>
        <sz val="10"/>
        <rFont val="Lucida Calligraphy"/>
        <family val="4"/>
      </rPr>
      <t xml:space="preserve"> class</t>
    </r>
  </si>
  <si>
    <t>Grand Total per 1 Cum</t>
  </si>
  <si>
    <t>BLD-CSTN-2-7</t>
  </si>
  <si>
    <t>Plain Cement concrete (1:5:10) using 40 mm metal with Hand mixing.  All work upto plinth level.</t>
  </si>
  <si>
    <t>Plain Cement concrete (1:2:4 )using 20 mm metal with Hand mixing.  All work upto plinth level.</t>
  </si>
  <si>
    <t xml:space="preserve">Coarse aggregate 20 mm </t>
  </si>
  <si>
    <r>
      <t>Mason 1</t>
    </r>
    <r>
      <rPr>
        <vertAlign val="superscript"/>
        <sz val="10"/>
        <color indexed="10"/>
        <rFont val="Lucida Calligraphy"/>
        <family val="4"/>
      </rPr>
      <t>st</t>
    </r>
    <r>
      <rPr>
        <sz val="10"/>
        <color indexed="10"/>
        <rFont val="Lucida Calligraphy"/>
        <family val="4"/>
      </rPr>
      <t xml:space="preserve"> class</t>
    </r>
  </si>
  <si>
    <t>add centring charges</t>
  </si>
  <si>
    <t xml:space="preserve">Plain Cement concrete M 20  using 20 mm metal         </t>
  </si>
  <si>
    <t>Plain Cement concrete (1:3:6) using 40 mm metal with concrete mixture.           All work upto plinth level.</t>
  </si>
  <si>
    <t>Concrete Mixer 10 / 7 cft (0.2 / 0.8 cum) capacity</t>
  </si>
  <si>
    <t xml:space="preserve">For Foundation Bellow G.L </t>
  </si>
  <si>
    <t>Basic Rate</t>
  </si>
  <si>
    <t>Add centiring charges  for 600mm thick wall      (1/0.60 =1.66 Sqm )</t>
  </si>
  <si>
    <t xml:space="preserve"> Grand total</t>
  </si>
  <si>
    <t>For above G.L  ( for alround side wall )</t>
  </si>
  <si>
    <t>Add centiring charges  for 450mm thick wall      (1/0.45= 2.22 Sqm</t>
  </si>
  <si>
    <t>BLD-CSTN-2-13</t>
  </si>
  <si>
    <t>R.C.C. M-20 Nominal Mix</t>
  </si>
  <si>
    <t>NEW</t>
  </si>
  <si>
    <t>RCC M- 20 Nominal mix (Cement:fine aggregate: coarse aggregate) corresponding to Table 9 of IS 456 using 20mm size graded machine crushed hard granite metal (coarse aggregate) from approved quarry including cost and conveyance of all materials like cement, fine aggregate (sand) coarse aggregate, water etc., to site and including Seigniorage charges, sales &amp; other taxes on all materials including all operational, incidental and labour charges such as machine mixing, laying concrete, curing etc.,complete but excluding cost of steel and its fabrication charges for finished item of work, but excluding  centering, shuttering.</t>
  </si>
  <si>
    <t>A</t>
  </si>
  <si>
    <t>FOUNDATIONS, PLINTH, PEDESTALS (Below Plinth)</t>
  </si>
  <si>
    <t>20mm HBG graded metal</t>
  </si>
  <si>
    <t>Sand</t>
  </si>
  <si>
    <t>B. LABOUR:</t>
  </si>
  <si>
    <t>Mazdoor (Both Men and Women)</t>
  </si>
  <si>
    <t>Cost of Diesel for Miller</t>
  </si>
  <si>
    <t>Liters</t>
  </si>
  <si>
    <t>Cost of Petrol for Vibrator</t>
  </si>
  <si>
    <t>BASIC COST per 1 cum</t>
  </si>
  <si>
    <t>For Foundations</t>
  </si>
  <si>
    <t>Basic rate</t>
  </si>
  <si>
    <t>1 Cum</t>
  </si>
  <si>
    <t>Centering Charges</t>
  </si>
  <si>
    <t>Higher charges of Material</t>
  </si>
  <si>
    <t>Labour charges</t>
  </si>
  <si>
    <t>For Bed blocks</t>
  </si>
  <si>
    <t>c</t>
  </si>
  <si>
    <t xml:space="preserve">For Plinth beam </t>
  </si>
  <si>
    <t>d</t>
  </si>
  <si>
    <t>For Plinth beam</t>
  </si>
  <si>
    <t>COLUMNS, LINTELS, WATER TANKS, RCC WALLS IN BUILDINGS</t>
  </si>
  <si>
    <t>Basic cost  per 1 cum</t>
  </si>
  <si>
    <t>For  Columns</t>
  </si>
  <si>
    <t>For   Lintals</t>
  </si>
  <si>
    <t xml:space="preserve">For  side wall - Vertical faces of side walls  </t>
  </si>
  <si>
    <t>Centering Charges for vertcal of plain surfaces - 100mm thick.</t>
  </si>
  <si>
    <t>1 Sqm</t>
  </si>
  <si>
    <t xml:space="preserve">For  side wall -  Circularfaces of side walls  </t>
  </si>
  <si>
    <t>C</t>
  </si>
  <si>
    <t>RCC SLABS, BEAMS</t>
  </si>
  <si>
    <t>For Beams</t>
  </si>
  <si>
    <t>For Roof slab 100mm thick</t>
  </si>
  <si>
    <t>BLD-CSTN-8-17</t>
  </si>
  <si>
    <t>Reinforced cement Concrete for sunshads of 0.60mts wide and 0.075mts thc at Fixed end 0.05 mts thc at Free end</t>
  </si>
  <si>
    <t>Unit = I Rmt</t>
  </si>
  <si>
    <t>Reinforced Concrete sunshade</t>
  </si>
  <si>
    <t>1 sqm</t>
  </si>
  <si>
    <t>Grand Total per 1  Rmt</t>
  </si>
  <si>
    <t>Reinforced cement Concrete Roofing 100 mm thick with CC (M 20) using 20 mm graded metal with Imprevious Coat with 12 mm thick Plastering in CM (1:3) with 1 kg. of Impermo Compound or ACCO Proof per Bag of Cement and laid when slab is Green.</t>
  </si>
  <si>
    <t>Unit = 10 sqm</t>
  </si>
  <si>
    <t>Reinforced Concrete Roofing slab 100 mm thick (for rate - vide relevant schedule item)</t>
  </si>
  <si>
    <t>10 sqm</t>
  </si>
  <si>
    <t>Plastering with CM (1:3),  12 mm thick</t>
  </si>
  <si>
    <t>Impervious Compound  B.M.T- H.37</t>
  </si>
  <si>
    <t>Grand Total per 10 Sqm</t>
  </si>
  <si>
    <t>Grand Total per 1 Sqm</t>
  </si>
  <si>
    <t>BLD-CSTN-2-18</t>
  </si>
  <si>
    <t>Supplying, fitting and placing HYSD bar reinforcement in foundation complete as per drawings and technical specifications for Bars below 36 mm dia including over laps and wastage, where they are not welded</t>
  </si>
  <si>
    <t>Unit = t</t>
  </si>
  <si>
    <t>(a) Material</t>
  </si>
  <si>
    <t>HYSD bars including 5 per cent for overlaps and wastage</t>
  </si>
  <si>
    <t>t</t>
  </si>
  <si>
    <t>Binding wire</t>
  </si>
  <si>
    <t>(b) Labour for cutting, bending, shifting to site, tying and placing in position</t>
  </si>
  <si>
    <t>Blacksmith / Bar bender</t>
  </si>
  <si>
    <t>Rate per t = a+b+c+d</t>
  </si>
  <si>
    <t xml:space="preserve"> Grad total  per 1kg</t>
  </si>
  <si>
    <t>Supplying  &amp; Fixing of Mild steel bars for Window Grills, Compound Wall Grills</t>
  </si>
  <si>
    <t>unit=1kg</t>
  </si>
  <si>
    <t>Mild steel bars</t>
  </si>
  <si>
    <t>Kg</t>
  </si>
  <si>
    <t>Fabrication charges</t>
  </si>
  <si>
    <t>Fixing charges</t>
  </si>
  <si>
    <t>Grand Total</t>
  </si>
  <si>
    <t>Brick Masonry in CM (1:6) with 2nd class Bricks traditional size 23 x 11 x 7 cms</t>
  </si>
  <si>
    <t>Bricks traditional size 23 x 11 x 7 cms 2nd class</t>
  </si>
  <si>
    <t>Nos</t>
  </si>
  <si>
    <r>
      <t>Mason 2</t>
    </r>
    <r>
      <rPr>
        <vertAlign val="superscript"/>
        <sz val="10"/>
        <rFont val="Lucida Calligraphy"/>
        <family val="4"/>
      </rPr>
      <t>nd</t>
    </r>
    <r>
      <rPr>
        <sz val="10"/>
        <rFont val="Lucida Calligraphy"/>
        <family val="4"/>
      </rPr>
      <t xml:space="preserve"> class</t>
    </r>
  </si>
  <si>
    <t>BLD-CSTN-4-8</t>
  </si>
  <si>
    <t xml:space="preserve">RR Masonry in CM (1:6) </t>
  </si>
  <si>
    <t>Rough Stone</t>
  </si>
  <si>
    <t>Bond Stones 7Nos 0.24 x 0.24 x 0.39 = 0.16cum</t>
  </si>
  <si>
    <t>BLD-CSTN-6</t>
  </si>
  <si>
    <t>PLASTERING</t>
  </si>
  <si>
    <t>BLD-CSTN-6-1</t>
  </si>
  <si>
    <t>Plastering with CM (1:3), 12 mm thick</t>
  </si>
  <si>
    <t>Cement Mortar (1:3)</t>
  </si>
  <si>
    <t>BLD-CSTN-6-3</t>
  </si>
  <si>
    <t>Plastering with CM (1:5), 12 mm thick</t>
  </si>
  <si>
    <t>Cement Mortor (1:5)</t>
  </si>
  <si>
    <t>BLD-CSTN-6-8</t>
  </si>
  <si>
    <t>Plastering with CM (1:5), 20 mm thick</t>
  </si>
  <si>
    <t>Cement Mortar (1:5)</t>
  </si>
  <si>
    <t>Providing impervious coat to exposed RCC roof slab surface with CM(1:3), 12mm thick  with 1kg of water proof compound per bag of cement  laid over roof when it is green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t>
  </si>
  <si>
    <t>Cement Mortal 1:3</t>
  </si>
  <si>
    <t>Water proof compound</t>
  </si>
  <si>
    <t>B. LABOUR</t>
  </si>
  <si>
    <t>Sub  total per 10 sqm</t>
  </si>
  <si>
    <t>Sub  total per 1 sqm</t>
  </si>
  <si>
    <t>Grand Total per 1 sqm</t>
  </si>
  <si>
    <t>FLOORING</t>
  </si>
  <si>
    <t>BLD-CSTN-7-14</t>
  </si>
  <si>
    <t>Flooring with 100mm thick Cement Concrete 1:5:10,  using 40mm metal, 100mm thick and 20 mm Cement Concrete surface (Ellis Pattern, 1st Sort)</t>
  </si>
  <si>
    <t>Cement Concrete 1:5:10 using concrete mixer</t>
  </si>
  <si>
    <t>Stone Chippings 3.34 mm - 10 mm</t>
  </si>
  <si>
    <t>Mazdoor (unskiled)</t>
  </si>
  <si>
    <t>Add water charges 1%</t>
  </si>
  <si>
    <t>Flooring with  Cement Concrete (1:5:10),  using 40mm metal 80mm thick and  Cement Concrete  M 20 mm HBG chips 40 mm thick ,top CM (1:3)  7 mm thick including cost and conveyances of all materials and labor charges etc.</t>
  </si>
  <si>
    <t>Cement Concrete  (1:5:10)</t>
  </si>
  <si>
    <t>Cement Concrete M20</t>
  </si>
  <si>
    <t xml:space="preserve">CM (1:3)  7mm thick </t>
  </si>
  <si>
    <t>BLD-CSTN-9-5</t>
  </si>
  <si>
    <t>White washing two coats with whiting of approved quality to give an even shade after thoroughly brushing the surface to remove all dirt and remains of loose powdered materials including cost of all materials, labour charges and incidental such as scaffolding, lift charges etc., complete for finished item of work, but excluding conveyance charges of materials</t>
  </si>
  <si>
    <t>Unit: 10 sqm</t>
  </si>
  <si>
    <t>A. MATERIALS :</t>
  </si>
  <si>
    <t>Whiting / White Cement</t>
  </si>
  <si>
    <t>cum / kg</t>
  </si>
  <si>
    <t>Gum, conjee water, or prickly pear juice including necessary fire wood</t>
  </si>
  <si>
    <t>L.S</t>
  </si>
  <si>
    <t>Brick Layers / Painter</t>
  </si>
  <si>
    <t>Sundries including brushes, ladders, etc.,</t>
  </si>
  <si>
    <t xml:space="preserve">Rate per 10 Sqm </t>
  </si>
  <si>
    <t>Rate per 1sqm</t>
  </si>
  <si>
    <t>BLD-CSTN-10-4</t>
  </si>
  <si>
    <t>Painting Walls with Snowcem or other equal and approved Water Proof Cement Paint over Priming Coat, 2 Coats (All Colours)</t>
  </si>
  <si>
    <t xml:space="preserve">White cement </t>
  </si>
  <si>
    <t>Cement Paint at 3 sqm., per kg</t>
  </si>
  <si>
    <t>Painter 1st Class</t>
  </si>
  <si>
    <t>Sundries including brushes,  etc.,</t>
  </si>
  <si>
    <t xml:space="preserve">Rate per 1 Sqm </t>
  </si>
  <si>
    <t xml:space="preserve"> Grand Total per 1 Sqm</t>
  </si>
  <si>
    <t>Painting Walls with Snowcem or other equal and approved Water Proof Cement Paint , Single  Coats (All Colours)</t>
  </si>
  <si>
    <t>Painting Walls with Snowcem or other equal and approved Water Proof Cement Paint , 2 Coats (All Colours)</t>
  </si>
  <si>
    <t>BLD-CSTN-10-5</t>
  </si>
  <si>
    <t>Painting Walls with Extrior emulsion paint  over primary coat  Paint over Priming Coat, 2 Coats (All Colours)</t>
  </si>
  <si>
    <t xml:space="preserve">Cost of Cement Primer Exterior grade 2 </t>
  </si>
  <si>
    <t>Ist class painter</t>
  </si>
  <si>
    <t>2nd class painter</t>
  </si>
  <si>
    <t xml:space="preserve">Cost of Plastic Emulsion Paint </t>
  </si>
  <si>
    <t>ltr</t>
  </si>
  <si>
    <t>1st class painter</t>
  </si>
  <si>
    <t>On Rs.</t>
  </si>
  <si>
    <t xml:space="preserve">Total cost for 10 sqm </t>
  </si>
  <si>
    <t>Rate for other floors</t>
  </si>
  <si>
    <t>1st Fl.</t>
  </si>
  <si>
    <t>2nd Fl.</t>
  </si>
  <si>
    <t>3rd Fl.</t>
  </si>
  <si>
    <t>4th Fl.</t>
  </si>
  <si>
    <t>Rate for ground floor for 1 Sqm</t>
  </si>
  <si>
    <t>Scaffolding charges</t>
  </si>
  <si>
    <t>Add lift charges 10% per lift on labour</t>
  </si>
  <si>
    <t>BLD-CSTN-10-10</t>
  </si>
  <si>
    <t>Painting with Enamil paint Two Coats - New Wood Work over a primary coat including cost and conveyance of all materials and all labour charges etc., complete. :</t>
  </si>
  <si>
    <t>Painting, Priming Coat on New Wood Work</t>
  </si>
  <si>
    <t>Ready mixed paint</t>
  </si>
  <si>
    <t>Painter</t>
  </si>
  <si>
    <t>Sundries including brushes, soap, putty etc.,</t>
  </si>
  <si>
    <t>Rate per 10Sqm</t>
  </si>
  <si>
    <t>BLD-CSTN-10-12</t>
  </si>
  <si>
    <t>Painting with Synthetic Enamel paints - Two Coats - for New Wood Work</t>
  </si>
  <si>
    <t xml:space="preserve">Synthetic Enamel paint (at 20 sqm / litre as per British Paints (I) Ltd. </t>
  </si>
  <si>
    <t>Painting with Synthetic Enamel paints - Two Coats - For New Iron Work</t>
  </si>
  <si>
    <t>Cost and supply of water storage tank</t>
  </si>
  <si>
    <t xml:space="preserve">As per S.S.R </t>
  </si>
  <si>
    <t>Lt</t>
  </si>
  <si>
    <t xml:space="preserve"> Grand Total per 1Lts</t>
  </si>
  <si>
    <t>DATA FOR COST OF  PVC CASING PIPE OF CLASS-III (6KGF/ CM2)</t>
  </si>
  <si>
    <t xml:space="preserve"> 250MM DIA </t>
  </si>
  <si>
    <t xml:space="preserve">Initial cost of 250mm dia PVC pipe of 6kgf/Cm2 </t>
  </si>
  <si>
    <t xml:space="preserve">Add CGST at </t>
  </si>
  <si>
    <t>Add SGST  at</t>
  </si>
  <si>
    <t>Rs.</t>
  </si>
  <si>
    <t xml:space="preserve">180MM DIA </t>
  </si>
  <si>
    <t xml:space="preserve">Initial cost of 180mm dia PVC pipe of 6kgf/Cm2 </t>
  </si>
  <si>
    <t xml:space="preserve"> 140MM DIA </t>
  </si>
  <si>
    <t xml:space="preserve">Initial cost of 140mm dia PVC pipe of 6kgf/Cm2 </t>
  </si>
  <si>
    <t xml:space="preserve">Add CED at </t>
  </si>
  <si>
    <t>Sub - total</t>
  </si>
  <si>
    <t>Add VAT  at</t>
  </si>
  <si>
    <t xml:space="preserve"> 125MM DIA </t>
  </si>
  <si>
    <t xml:space="preserve">Initial cost of 125mm dia PVC pipe of 6kgf/Cm2 </t>
  </si>
  <si>
    <t>Supply and fixig of nominal bore  G.I " B" Class  Pipe medium grade proparties &amp; weights as per IS 1239 with G.I fittings  Such as Elbows , Tees, Couplings, Niples,plugs including  excavation for tenches  and refilling the trenches  complete except for G.I Bends , Unions and G.I Connectors with check nuts and socket tata or Zenith make or equilent.</t>
  </si>
  <si>
    <t>15mm dia "B" Class G.I Pipe</t>
  </si>
  <si>
    <t>Rtae as per S.S.SR</t>
  </si>
  <si>
    <t xml:space="preserve"> Grand Total per  1Rmt</t>
  </si>
  <si>
    <t xml:space="preserve"> 20mm dia "B" Class G.I Pipe</t>
  </si>
  <si>
    <t>Grand Total per  1Rmt</t>
  </si>
  <si>
    <t xml:space="preserve"> 25mm dia "B" Class G.I Pipe</t>
  </si>
  <si>
    <t xml:space="preserve"> 32mm dia "B" Class G.I Pipe</t>
  </si>
  <si>
    <t>e</t>
  </si>
  <si>
    <t>40mm dia "B" Class G.I Pipe</t>
  </si>
  <si>
    <t>f</t>
  </si>
  <si>
    <t xml:space="preserve"> 50mm dia "B" Class G.I Pipe</t>
  </si>
  <si>
    <t>g</t>
  </si>
  <si>
    <t>65mm dia "B" Class G.I Pipe</t>
  </si>
  <si>
    <t>h</t>
  </si>
  <si>
    <t>80mm dia "B" Class G.I Pipe</t>
  </si>
  <si>
    <t xml:space="preserve">Weight  for 65mm G.I "B" Class Pipe </t>
  </si>
  <si>
    <t>Kg /1Rmt</t>
  </si>
  <si>
    <t>/ 1Rmt</t>
  </si>
  <si>
    <t>Rate per  1 kg</t>
  </si>
  <si>
    <t xml:space="preserve">892.00  / 6.54 </t>
  </si>
  <si>
    <t xml:space="preserve">Weight  for 80mm G.I  "B" Class Pipe </t>
  </si>
  <si>
    <t xml:space="preserve"> Cost for 80mm dia "B" Class G.I Pipe</t>
  </si>
  <si>
    <t xml:space="preserve"> 8.53 X 136.39</t>
  </si>
  <si>
    <t>Cost and supply of 50mm dia  H.D.P.E - 6kgf  including laying and jointing including earthwork excavattion and refilling charges.</t>
  </si>
  <si>
    <t>Initial cost of  50mm dia H.D.P.E  6kgf Pipe</t>
  </si>
  <si>
    <t xml:space="preserve">Laying and jointing  Charges </t>
  </si>
  <si>
    <t>Cost and supply of 40mm dia  H.D.P.E - 8kgf  including laying and jointing</t>
  </si>
  <si>
    <t>Initial cost of  40mm dia H.D.P.E  8kgf Pipe</t>
  </si>
  <si>
    <t>Cost and supply of 32mm dia  H.D.P.E - 10kgf  including laying and jointing</t>
  </si>
  <si>
    <t>Initial cost of  32mm dia H.D.P.E  10kgf Pipe</t>
  </si>
  <si>
    <t xml:space="preserve"> Add agency allowence 25% on labour</t>
  </si>
  <si>
    <t>Cost and supply of 25mm dia  H.D.P.E - 16kgf  including laying and jointing</t>
  </si>
  <si>
    <t>Initial cost of  25mm dia H.D.P.E  16kgf Pipe</t>
  </si>
  <si>
    <t>Cost and supply of 20mm dia  H.D.P.E -16kgf  including laying and jointing</t>
  </si>
  <si>
    <t>Initial cost of  20mm dia H.D.P.E  6kgf Pipe</t>
  </si>
  <si>
    <t>Supply, Delivery of D.I doubleflanged Sluice Valves conformingto IS- 14846 (with up to date amendments, if any) including gear arrangements for the following dia. as per test pressure having Body, Bonnet, Dome,Stool cover, Wedge, Stufffing box,Gland, Thrust plate, Cap/Handwheel with D.I; Stem, Body seatring, Wedge facing ring, Bushes,Bolts, Nuts, Pinion and Pinionshaft with Stainless steel (IS6603) ; Wedge nut, Shoe, Channelwith Leaded Tin Bronze ( IS 318 );Gasket with Neoprene Rubber;Gland packing with ubber; Gear,Gear housing with Cast Steelexcluding all taxes andtransportation, etc. complete.</t>
  </si>
  <si>
    <t>PN - 1.00  (MPa)</t>
  </si>
  <si>
    <t>Size dia   in mm</t>
  </si>
  <si>
    <t>50mm</t>
  </si>
  <si>
    <t>80mm</t>
  </si>
  <si>
    <t>100mm</t>
  </si>
  <si>
    <t>150mm</t>
  </si>
  <si>
    <t>Basic rate/Each</t>
  </si>
  <si>
    <t xml:space="preserve">Transportation @ 5.00% </t>
  </si>
  <si>
    <t xml:space="preserve">Total rate / Each </t>
  </si>
  <si>
    <t xml:space="preserve"> Add for contractor's profit and overheads @13.615%</t>
  </si>
  <si>
    <t>Grand Total per 1 No</t>
  </si>
  <si>
    <t>PN - 160  (MPa)</t>
  </si>
  <si>
    <t xml:space="preserve">Transportation @ 5% </t>
  </si>
  <si>
    <t>Add for contractor's profit and overheads @13.615%</t>
  </si>
  <si>
    <t>Cost and supply of    D.I   air valve</t>
  </si>
  <si>
    <t>PN - 1.60  (MPa)</t>
  </si>
  <si>
    <t>40mm</t>
  </si>
  <si>
    <t>Cost and supply of    N/R Valves ( SSR - 2016-17)</t>
  </si>
  <si>
    <t>Cost and supply of   C.I  all Flanged Tee</t>
  </si>
  <si>
    <t>Size of C.I Tee</t>
  </si>
  <si>
    <t>125mm</t>
  </si>
  <si>
    <t>Weight as per code IN Kgs</t>
  </si>
  <si>
    <t>Rate as per S.S.R per 1 Kg</t>
  </si>
  <si>
    <t>Rtae per 1 No</t>
  </si>
  <si>
    <t>Grand total per 1No</t>
  </si>
  <si>
    <t>Cost and supply of H.D.P.E Specials</t>
  </si>
  <si>
    <t>Long neck collers</t>
  </si>
  <si>
    <t>63mm</t>
  </si>
  <si>
    <t>75mm</t>
  </si>
  <si>
    <t>90mm</t>
  </si>
  <si>
    <t>110mm</t>
  </si>
  <si>
    <t>M.S.Flanges</t>
  </si>
  <si>
    <t>End Caps</t>
  </si>
  <si>
    <t>Reducers</t>
  </si>
  <si>
    <t>63x75</t>
  </si>
  <si>
    <t>75x90</t>
  </si>
  <si>
    <t>90x110</t>
  </si>
  <si>
    <t>110X125</t>
  </si>
  <si>
    <t>Tees</t>
  </si>
  <si>
    <t>Bends</t>
  </si>
  <si>
    <t xml:space="preserve"> Cost and supply of 6mm thick rubber packing</t>
  </si>
  <si>
    <t xml:space="preserve"> Overheads &amp; Contractors Profit @14%</t>
  </si>
  <si>
    <t xml:space="preserve"> Grand Total</t>
  </si>
  <si>
    <t xml:space="preserve"> Cost and supply of 5/8" Bolts &amp; Nuts</t>
  </si>
  <si>
    <t>Dis mantiling of existing cement concrete road surface for pipe line trench</t>
  </si>
  <si>
    <t xml:space="preserve">Rate as per S.S.R </t>
  </si>
  <si>
    <t xml:space="preserve">Supply of concare anticorrosion admixture inhabitor liquid as per central electro chemical research Institute developed specification </t>
  </si>
  <si>
    <t>B.M.T -H.07</t>
  </si>
  <si>
    <t>Grand Total per 1 lt</t>
  </si>
  <si>
    <t xml:space="preserve"> Cost , supply and fixing of Water storagre tank including fixing charges</t>
  </si>
  <si>
    <t>Grand Total per 1Lt</t>
  </si>
  <si>
    <t>Manufacture as per BIS:12592 (Part 1&amp;2) Supply &amp; Delivery of manhole covers and frames anywhere in A.P., F.O.R. destination including, loading, un-loading  &amp; stacking at site but excluding central exise duty, sales tax, octroi and other Govt levies etc., as applicable.</t>
  </si>
  <si>
    <t>HD 20 with 560mm dia Clear Opening</t>
  </si>
  <si>
    <t>Rate as per SSR 17-18  (P age NO:134)</t>
  </si>
  <si>
    <t>Grand Total per 1no</t>
  </si>
  <si>
    <t>Bailing out of watere with oil ingine</t>
  </si>
  <si>
    <t>H.P/ Hour</t>
  </si>
  <si>
    <t>Grand Total per 1H.P / 1hour</t>
  </si>
  <si>
    <t>Cost Supply and Fixing of  iron doors for pumphouse of size 0.75 x 1.80 including L angular outer frame of size 25 x 25 x 5 mm alround length 5.10 mts and  and three supporting plat iron  0.75 length 3 no's = 2.25 mts  1 no's black iron sheet of size 0.75 x 1.80 x 1.00mm thick (swg 20mm ) all materials and labour charges and fabrication charges  including primary and anamel coat etc complete.</t>
  </si>
  <si>
    <t xml:space="preserve">L angler 25mm x 25 mm x 5 mm  outer frame of size </t>
  </si>
  <si>
    <t xml:space="preserve">Plat iron for shutters back side  </t>
  </si>
  <si>
    <t>Black sheet of size 0.75 x1.80 x 1.0mm  (20  swg)</t>
  </si>
  <si>
    <t xml:space="preserve">MS Aldrop 250 mm long </t>
  </si>
  <si>
    <t xml:space="preserve">Butt hinges 100 mm long </t>
  </si>
  <si>
    <t>Sub Total</t>
  </si>
  <si>
    <t>Grand total Per 1no</t>
  </si>
  <si>
    <t>RBR-TSRA-9</t>
  </si>
  <si>
    <t>Painting on Concrete/Steel Surfaces with Epoxy</t>
  </si>
  <si>
    <t>Painting two coats including prime coat with epoxy paint of approved brand on concrete/steel surfaces after through cleaning of surface to give an even shade as per drawing and Technical Specification Clause 1701 MORD including VAT etc., complete</t>
  </si>
  <si>
    <t>Unit = sqm</t>
  </si>
  <si>
    <t>Taking output = 10 sqm</t>
  </si>
  <si>
    <t>Painter (1st Class)</t>
  </si>
  <si>
    <t>Epoxy primer / Red-oxide</t>
  </si>
  <si>
    <t>litre</t>
  </si>
  <si>
    <t>Epoxy paint</t>
  </si>
  <si>
    <t>Add @ 1 per cent on cost of material for scaffolding wherever required</t>
  </si>
  <si>
    <t>Cost for 10 sqm = a+b+c+d</t>
  </si>
  <si>
    <t xml:space="preserve"> Total per 10sqm</t>
  </si>
  <si>
    <t>Rate per sqm = (a+b+c+d)/10</t>
  </si>
  <si>
    <t>Barricading, hoarding, lighting and watching etc., for water supply and sewerage works for trenches of depths upto 6’-0” (2 Meter) below G.L (PHE-BHLW-26)</t>
  </si>
  <si>
    <t>Taking output 3 Rmt</t>
  </si>
  <si>
    <t xml:space="preserve">Material </t>
  </si>
  <si>
    <t>Bamboos of 1 ½ ”dia 2.5 M long (5 ft c/c = 3 x 2.5)
(building SSR pg no: 90 item no:970 BMC-X.12)</t>
  </si>
  <si>
    <t>rmt</t>
  </si>
  <si>
    <t xml:space="preserve">Bamboos of 1 ½ ”dia 3.66 M long (5 ft c/c = 3x 3.66) </t>
  </si>
  <si>
    <t xml:space="preserve">Cost of Bamboos </t>
  </si>
  <si>
    <t xml:space="preserve"> Usage of Material 5 times. Thus Cost of Material taken as 20%</t>
  </si>
  <si>
    <t xml:space="preserve"> Labour</t>
  </si>
  <si>
    <t>Man mazdoor</t>
  </si>
  <si>
    <t>Add MAA at 20%</t>
  </si>
  <si>
    <t xml:space="preserve">Sundries for Coir rope, nails, @ 1% </t>
  </si>
  <si>
    <t xml:space="preserve">Sundries for lighting and watching etc at 1% </t>
  </si>
  <si>
    <t>sub total</t>
  </si>
  <si>
    <t xml:space="preserve">Cost for 3mt </t>
  </si>
  <si>
    <t xml:space="preserve">Rate per each Rmt </t>
  </si>
  <si>
    <t xml:space="preserve"> ---  IRR-CCDW-7</t>
  </si>
  <si>
    <t xml:space="preserve">BACK FILLING &amp; OTHER WORKS :  </t>
  </si>
  <si>
    <t>Providing rubble / boulder and sand filling behind abutment and return walls in layersincluding cost of all materials, machinery, labour, watering, ramming etc., complete with initial    --   IRR-CCDW-7-1</t>
  </si>
  <si>
    <t>lead upto 50 m and initial lift upto 3 m.</t>
  </si>
  <si>
    <t>Consider 10 cum rubble/ boulder and sand filling.</t>
  </si>
  <si>
    <t xml:space="preserve">Quantity of rubble/ boulder    --   10.00 Cum </t>
  </si>
  <si>
    <t>Quantity of sand                      --   4.00  Cum</t>
  </si>
  <si>
    <t>RATE ANALYSIS</t>
  </si>
  <si>
    <t>UNIT :</t>
  </si>
  <si>
    <t>Rubble / Boulder</t>
  </si>
  <si>
    <t>Sand unscreened</t>
  </si>
  <si>
    <t>Add seignorage charges on Stone@                  Rs:</t>
  </si>
  <si>
    <t>Add seignorage charges on Sand @                  Rs:</t>
  </si>
  <si>
    <t>B. MACHINERY:</t>
  </si>
  <si>
    <t xml:space="preserve"> -----  </t>
  </si>
  <si>
    <t>--</t>
  </si>
  <si>
    <t>Day</t>
  </si>
  <si>
    <t>Mason Cl II</t>
  </si>
  <si>
    <t>mazdoor</t>
  </si>
  <si>
    <t>Rate per 10Cum</t>
  </si>
  <si>
    <t>Rate per 1Cum</t>
  </si>
  <si>
    <t>MANUVAL EXCAVATION</t>
  </si>
  <si>
    <t>amendment</t>
  </si>
  <si>
    <t>Filling in foundation / Pipe line trenches with excavated earth as per drawing and technical specification Clause 305.3.9 MORD &amp; 304 (RBR-FNDN-2 (ii))</t>
  </si>
  <si>
    <t>Earth Back filling (R&amp;B -</t>
  </si>
  <si>
    <t>Taking output = 6 cum</t>
  </si>
  <si>
    <t xml:space="preserve">Su total </t>
  </si>
  <si>
    <t>For  6Kg/Sqcm - P.V.C Pipe line    ( For Pumping main )</t>
  </si>
  <si>
    <t>Earth Work excavation and depositing on bank with an initial lead of 10 meters and lift of 2.00 meters in loamy and clayey soils like black cotton, red earth and ordinary gravel soils for pipeline trench of size 0.70x 1.00 m and lowering and laying of PVC Pipes into trench placing them true to alignment and gradient, jointing the PVC pipes, specials and fixing of valves with bolts and nuts and rubber packings, filling of pipes with water with an initital lead of 500m and testing the pipeline to the required pressure and make it leak proof, refilling the trench with excavated earth including cost and conveyance of all materials to work spot labour charges etc., complete BUT EXCLUDING COST OF  SPECIALS, VALVES AND OTHER JOINTING MATERIALS FOR PIPELINE OF PVC PIPES.</t>
  </si>
  <si>
    <t>63 MM DIA PIPELINE OF TRENCH 0.70 X 1.00 mts</t>
  </si>
  <si>
    <t xml:space="preserve">Cost of Earth work excavation </t>
  </si>
  <si>
    <t>Cost of sand for 100 mm thick bed including filling charhes</t>
  </si>
  <si>
    <t>Lowering,laying and jointing charges</t>
  </si>
  <si>
    <t>Refilling of Earth work</t>
  </si>
  <si>
    <t>Cost of 63mm dia 6 Kg / Sq cm P.V.C Pipe</t>
  </si>
  <si>
    <t>Grand - total Per 1 Rmt</t>
  </si>
  <si>
    <t>75 MM DIA PIPELINE OF TRENCH 0.70 X 1.00 mts</t>
  </si>
  <si>
    <t>Cost of 75mm dia 6 Kg / Sq cm P.V.C Pipe</t>
  </si>
  <si>
    <t>90 MM DIA PIPELINE OF TRENCH 0.70 X 1.00 mts</t>
  </si>
  <si>
    <t>Cost of 90 mm dia 4 Kg / Sq cm P.V.C Pipe</t>
  </si>
  <si>
    <t>110 MM DIA PIPELINE OF TRENCH 0.70 X 1.00 mts</t>
  </si>
  <si>
    <t>For  4Kg/Sqcm - P.V.C Pipe line    ( For  Distribution )</t>
  </si>
  <si>
    <t>Sand for 100 mm thick bed including filling charhes</t>
  </si>
  <si>
    <t>Cost of 63mm dia 4 Kg / Sq cm P.V.C Pipe</t>
  </si>
  <si>
    <t>Cost of 75mm dia 4 Kg / Sq cm P.V.C Pipe</t>
  </si>
  <si>
    <t>Cost of 110 mm dia 4 Kg / Sq cm P.V.C Pipe</t>
  </si>
  <si>
    <t>125 MM DIA PIPELINE OF TRENCH 0.70 X 1.00 mts</t>
  </si>
  <si>
    <t>Cost of 125 mm dia 4 Kg / Sq cm P.V.C Pipe</t>
  </si>
  <si>
    <t>140 MM DIA PIPELINE OF TRENCH 0.70 X1.00 mts</t>
  </si>
  <si>
    <t>Cost of 140 mm dia 4 Kg / Sq cm P.V.C Pipe</t>
  </si>
  <si>
    <t>160 MM DIA PIPELINE OF TRENCH 0.70 X1.00 mts</t>
  </si>
  <si>
    <t xml:space="preserve"> for   6kg/sqcm H.D.P.E Pipe line  ( Pumping main)</t>
  </si>
  <si>
    <t>Earth Work excavation and depositing on bank with an initial lead of 10 meters and lift of 2.00 meters in loamy and clayey soils like black cotton, red earth and ordinary gravel soils for pipeline trench of size 0.70 x 1.00 m and lowering and laying of H.D.P.E Pipes into trench placing them true to alignment and gradient, jointing the H.D.P.E pipes, specials and fixing of valves with bolts and nuts and rubber packings, filling of pipes with water with an initital lead of 500m and testing the pipeline to the required pressure and make it leak proof, refilling the trench with excavated earth including cost and conveyance of all materials to work spot labour charges etc., complete BUT EXCLUDING COST OF  SPECIALS, VALVES AND OTHER JOINTING MATERIALS FOR PIPELINE OF H.D.P.E PIPES.</t>
  </si>
  <si>
    <t>Cost of 63mm dia  6 Kg / Sqcm  H.D.P.E  Pipe</t>
  </si>
  <si>
    <t>Cost of 75mm dia  6 Kg / Sqcm  H.D.P.E  Pipe</t>
  </si>
  <si>
    <t>Cost of 90mm dia  6 Kg / Sqcm  H.D.P.E  Pipe</t>
  </si>
  <si>
    <t>Cost of 110mm dia 6 Kg / Sq cm H.D.P.E Pipe</t>
  </si>
  <si>
    <t>140 MM DIA PIPELINE OF TRENCH 0.70 X 1.00 mts</t>
  </si>
  <si>
    <t>Cost of 140mm dia 6 Kg / Sq cm H.D.P.E Pipe</t>
  </si>
  <si>
    <t>160 MM DIA PIPELINE OF TRENCH 0.70 X 1.00 mts</t>
  </si>
  <si>
    <t>Cost of 160mm dia 6 Kg / Sq cm H.D.P.E Pipe</t>
  </si>
  <si>
    <t xml:space="preserve"> for   4kg/sqcm H.D.P.E Pipe line  ( Distribution )</t>
  </si>
  <si>
    <t>Earth Work excavation and depositing on bank with an initial lead of 10 meters and lift of 2.00 meters in loamy and clayey soils like black cotton, red earth and ordinary gravel soils for pipeline trench of size 0.70x 1.00 m and lowering and laying of  H.D.P.E Pipes into trench placing them true to alignment and gradient, jointing the H.D.P.E pipes, specials and fixing of valves with bolts and nuts and rubber packings, filling of pipes with water with an initital lead of 500m and testing the pipeline to the required pressure and make it leak proof, refilling the trench with excavated earth including cost and conveyance of all materials to work spot labour charges etc., complete BUT EXCLUDING COST OF  SPECIALS, VALVES AND OTHER JOINTING MATERIALS FOR PIPELINE OF H.D.P.E Ppes</t>
  </si>
  <si>
    <t>Cost of 63mm dia 4 Kg / Sq cm H.D.P.E Pipe</t>
  </si>
  <si>
    <t>Cost of 75mm dia 4 Kg / Sq cm H.D.P.E Pipe</t>
  </si>
  <si>
    <t>Cost of 90mm dia 4 Kg / Sq cm H.D.P.E Pipe</t>
  </si>
  <si>
    <t>Cost of 110mm dia 4 Kg / Sq cm H.D.P.E Pipe</t>
  </si>
  <si>
    <t>Cost of 125mm dia 4 Kg / Sq cm H.D.P.E Pipe</t>
  </si>
  <si>
    <t>Cost of 140mm dia 4 Kg / Sq cm H.D.P.E Pipe</t>
  </si>
  <si>
    <t>Cost of 160mm dia 4 Kg / Sq cm H.D.P.E Pipe</t>
  </si>
  <si>
    <t>MACHINE - 2/3% MANUVAL  - 1/3 EXCAVATION</t>
  </si>
  <si>
    <t xml:space="preserve">Cost for 10 cum </t>
  </si>
  <si>
    <t>Earth work for pipe line trench 1/3 manuval and 2/3 machinary excavation</t>
  </si>
  <si>
    <t xml:space="preserve">Earth work excavation   1/3rd manual </t>
  </si>
  <si>
    <t xml:space="preserve">Cost of Earth work excavation   2/3rd machinery </t>
  </si>
  <si>
    <t>Total per 1 Cum</t>
  </si>
  <si>
    <t>Cost of 90 mm dia 6 Kg / Sq cm P.V.C Pipe</t>
  </si>
  <si>
    <t>Cost of 110 mm dia 6Kg / Sq cm P.V.C Pipe</t>
  </si>
  <si>
    <t>cost  and supply of  3H.P single phase submersible motor pumpsets as per IS  9283-2013.</t>
  </si>
  <si>
    <t>single phase motor pumpset submersible as per SSR 2017-18 (ELEC-5.4.14) 10- 15 staging</t>
  </si>
  <si>
    <t>control pannel board 2 to 3H.P</t>
  </si>
  <si>
    <t>(ELEC-5.4.71)</t>
  </si>
  <si>
    <t>cost  and supply of  2H.P single phase submersible motor pumpsets as per IS  9283-2013.</t>
  </si>
  <si>
    <t xml:space="preserve">single phase motor pumpset submersible as per SSR 2017-18 (ELEC-5.4.12) 25 staging </t>
  </si>
  <si>
    <r>
      <t>D</t>
    </r>
    <r>
      <rPr>
        <b/>
        <u/>
        <sz val="14"/>
        <rFont val="Arial"/>
        <family val="2"/>
      </rPr>
      <t xml:space="preserve">ETAILED Cum </t>
    </r>
    <r>
      <rPr>
        <b/>
        <u/>
        <sz val="16"/>
        <rFont val="Arial"/>
        <family val="2"/>
      </rPr>
      <t>Abstract</t>
    </r>
    <r>
      <rPr>
        <b/>
        <u/>
        <sz val="14"/>
        <rFont val="Arial"/>
        <family val="2"/>
      </rPr>
      <t xml:space="preserve">   </t>
    </r>
    <r>
      <rPr>
        <b/>
        <u/>
        <sz val="18"/>
        <rFont val="Arial"/>
        <family val="2"/>
      </rPr>
      <t>E</t>
    </r>
    <r>
      <rPr>
        <b/>
        <u/>
        <sz val="14"/>
        <rFont val="Arial"/>
        <family val="2"/>
      </rPr>
      <t xml:space="preserve">STIMATE </t>
    </r>
  </si>
  <si>
    <t>BMS-W.29</t>
  </si>
  <si>
    <t>Litre</t>
  </si>
  <si>
    <t xml:space="preserve">Supply, Transportation and Errection of 7.50 HP 10 Stage, 5 Star Three Phase ISI Submersible Motor Pumpset suitablefor 4" Bore  make of Kirloskar/Crompton/Texmo/KSB/Aryan Varsha/Lubi of ISI make approved by the dept., suitable for errection in Open Well with water resistant dynamically balanced impeller with  stainless steel shaft, sleeves, pump coupling and pivot of 3 Phase, 415 V, 50 Hz, A.C. Power supply, heavy copper winding with water proof insulation and high precision, strength not to be effected by chemical in water with suitable bronze bearings, 7.50 HP Pump errected with necessary H-type clamps, nuts &amp; bolts etc., of suitable size and strength and including cost and conveyance of all materials to site of work, transportation and all labour charges etc., </t>
  </si>
  <si>
    <t>no</t>
  </si>
  <si>
    <t>S&amp; F 50 mm Nominal Bore GI pipe Medium Grade
properties &amp; weight as per IS 1239 ISI mark with GI fittings
including the cost of pipe &amp; its fittings &amp; labour charges
complete</t>
  </si>
  <si>
    <t>S&amp; F 32 mm Nominal Bore GI pipe Medium Grade
properties &amp; weight as per IS 1239ISI mark with GI fittings
including the cost of pipe &amp; its fittings &amp; labour charges
complete</t>
  </si>
  <si>
    <t>SSR 2017-18 DATAS      Near balaga  patrunivalasa, Srikakulam. Phase-I</t>
  </si>
  <si>
    <t>Unit - Each</t>
  </si>
  <si>
    <t>A.P.Standard Data No.113.10, of  Bldgs_Elec.11-4.</t>
  </si>
  <si>
    <t>(A) MATERIALS :</t>
  </si>
  <si>
    <t>3 Ph,5.00 HP Submersible Motor</t>
  </si>
  <si>
    <t>P.No.273, Sl.No.829, ELEC-5.4.19.</t>
  </si>
  <si>
    <t>Stay clamps with Nuts &amp; Bolts.</t>
  </si>
  <si>
    <t>P.No.303, Sl.No.1108, ELEC-8.1.21.</t>
  </si>
  <si>
    <t>MS Girders across the Open Well to support delivery pipe clamps (as per requirement)</t>
  </si>
  <si>
    <t xml:space="preserve">Transportation charges on Unit cost </t>
  </si>
  <si>
    <t>@ 2%</t>
  </si>
  <si>
    <t>on Rs.</t>
  </si>
  <si>
    <t>(B) LABOUR</t>
  </si>
  <si>
    <t>Skilled Fitter</t>
  </si>
  <si>
    <t>P.No.305, Sl.No.1167, ELEC-8.1.80.</t>
  </si>
  <si>
    <t>P.No.305, Sl.No.1163, ELEC-8.1.76.</t>
  </si>
  <si>
    <t>Plumber</t>
  </si>
  <si>
    <t>P.No.306, Sl.No.1174, ELEC-8.1.87.</t>
  </si>
  <si>
    <t>Add  20%  ML  on  labour  on   Rs.</t>
  </si>
  <si>
    <t>Hire charges of tripod with winch 50% on labour charges</t>
  </si>
  <si>
    <t>@ 50%</t>
  </si>
  <si>
    <t>Total =</t>
  </si>
  <si>
    <t>Each.</t>
  </si>
  <si>
    <t>Overheads &amp; Contractor's Profit @13.615%</t>
  </si>
  <si>
    <t>A.P.Standard Data No.11.3.13,of  Bldgs_Elec.11-4.</t>
  </si>
  <si>
    <t>3 Ph,7.50 HP Submersible Motor</t>
  </si>
  <si>
    <t>P.No.273, Sl.No.829, ELEC-5.4.26.</t>
  </si>
  <si>
    <t>As per Standard Data BLD-ELEC-3.1, Sl.No.3.1.5, P.No.169.</t>
  </si>
  <si>
    <t xml:space="preserve">Taking out put - 100 M </t>
  </si>
  <si>
    <t>Rate in Rs</t>
  </si>
  <si>
    <t>Amount in Rs.</t>
  </si>
  <si>
    <t>A: MATERIAL:</t>
  </si>
  <si>
    <t>56/0.3mm (4 Sqmm) Copper Wire                             vide P.No.199, SL.No.130, ELEC-1.5.11.</t>
  </si>
  <si>
    <t>100 M</t>
  </si>
  <si>
    <t>B. LABOUR CHARGES:</t>
  </si>
  <si>
    <t xml:space="preserve">Helpers </t>
  </si>
  <si>
    <t>100 Mts.</t>
  </si>
  <si>
    <t>One Rmt.</t>
  </si>
  <si>
    <t>As per Standard Data BLD-ELEC-4.3,Sl.No.4.3.5, P.No.177.</t>
  </si>
  <si>
    <t>(I) Incmming Feeder -- 2 Nos.</t>
  </si>
  <si>
    <t>A. MATERIAL:</t>
  </si>
  <si>
    <t>125-A, 4 Pole MCCB vide P.No.216, Sl.No.323, ELEC-2.8.6.</t>
  </si>
  <si>
    <t xml:space="preserve">Skilled Electrification </t>
  </si>
  <si>
    <t xml:space="preserve">Semi skilled Electrification </t>
  </si>
  <si>
    <t>Helpers</t>
  </si>
  <si>
    <t>(II)  Out-going Feeders  --  2 Nos.</t>
  </si>
  <si>
    <t>Cost of 40-63.A FP MCB C/D curve, vide P.No.220, Sl.No.366, ELEC-2.9.8.</t>
  </si>
  <si>
    <t>As per Standard Data.No. 11.5.5, P.No.249.</t>
  </si>
  <si>
    <t>Unit -- Each</t>
  </si>
  <si>
    <t>Cost of Semi Automatic Star Delta Starter  as per  SSR  P.No.213, S.No.1078 ELEC-5.4.38, SoR 2012-13.</t>
  </si>
  <si>
    <t>Semi Automatic 3 Phase Induction Motor with enclosure (including of all taxes with transportation) as per  P.No.210, S.No.1043, ELEC-5.4.3., SoR 2012-13.</t>
  </si>
  <si>
    <t>Unit -- One Rmt.</t>
  </si>
  <si>
    <t>1.00 Rmt. Cost of 100mm Dia. B class  G.I. Pipe, ELEC-9.5.19</t>
  </si>
  <si>
    <t>Rmt.</t>
  </si>
  <si>
    <t>1.00 Rmt. Cost of  65mm Dia. G.I. Pipe, P.No.154, Sl.No.302, BMW-F.91, Part-III.</t>
  </si>
  <si>
    <r>
      <t>NAME OF THE WORK</t>
    </r>
    <r>
      <rPr>
        <b/>
        <sz val="12"/>
        <rFont val="Arial"/>
        <family val="2"/>
      </rPr>
      <t>:  Providing Repairs to Mithra campus(IIIT Boys campus)                Estimate cost: Rs.2700000 /-</t>
    </r>
  </si>
  <si>
    <t>s.no</t>
  </si>
  <si>
    <t>desecrption of work</t>
  </si>
  <si>
    <t xml:space="preserve"> amount </t>
  </si>
  <si>
    <t>LS FOR UNFORSEEN ITEMS</t>
  </si>
  <si>
    <t>TOTAL AMOUNT(From Item 1 to 5)</t>
  </si>
  <si>
    <t>Providing fans&amp;lights</t>
  </si>
  <si>
    <t>Providing aditional water supply</t>
  </si>
  <si>
    <t>Providing neccesary civil repairs</t>
  </si>
  <si>
    <t>Add 25% ML on Labour charges</t>
  </si>
  <si>
    <t>Add  25%  ML  on  labour  on   Rs.</t>
  </si>
  <si>
    <t xml:space="preserve">Add area allowence on labour charges  @25% </t>
  </si>
  <si>
    <t>Add area allowence on labour charges @25 %</t>
  </si>
  <si>
    <r>
      <t>White washing two coats with white cement to ceiling</t>
    </r>
    <r>
      <rPr>
        <sz val="10"/>
        <rFont val="Arial"/>
        <family val="2"/>
      </rPr>
      <t xml:space="preserve"> to give an even shade after thouroughly brushing the surface to remove all dirt and remains of loose powdered materials including cost of all materials , labour charges and incidental such as scaffolding , lift charges etc., and overheads &amp; contractors profit complete for finished item of work in all floors.</t>
    </r>
  </si>
  <si>
    <t>(BLD-CSTN-11-5)</t>
  </si>
  <si>
    <t>Unit : 10 sqm</t>
  </si>
  <si>
    <t>A.MATERIALS :</t>
  </si>
  <si>
    <t>White cement</t>
  </si>
  <si>
    <t>B.LABOUR :</t>
  </si>
  <si>
    <t>Painter 1st class</t>
  </si>
  <si>
    <t>Sundries including brushes , ladders etc., @ 1%</t>
  </si>
  <si>
    <t>Rate per 10 sqm</t>
  </si>
  <si>
    <t>Rate per 1 sqm</t>
  </si>
  <si>
    <t xml:space="preserve">Say </t>
  </si>
  <si>
    <r>
      <t>Reinforced Brick Masonry for partition walls</t>
    </r>
    <r>
      <rPr>
        <sz val="10"/>
        <rFont val="Arial"/>
        <family val="2"/>
      </rPr>
      <t xml:space="preserve"> </t>
    </r>
    <r>
      <rPr>
        <b/>
        <sz val="10"/>
        <rFont val="Arial"/>
        <family val="2"/>
      </rPr>
      <t>(11.0 cm thick)</t>
    </r>
    <r>
      <rPr>
        <sz val="10"/>
        <rFont val="Arial"/>
        <family val="2"/>
      </rPr>
      <t xml:space="preserve"> in CM (1:4) prop. (Cement : Sand) using</t>
    </r>
    <r>
      <rPr>
        <b/>
        <sz val="10"/>
        <rFont val="Arial"/>
        <family val="2"/>
      </rPr>
      <t xml:space="preserve"> common burnt clay bricks of </t>
    </r>
    <r>
      <rPr>
        <sz val="10"/>
        <rFont val="Arial"/>
        <family val="2"/>
      </rPr>
      <t>class as per Table- I of IS:1077-1992, Non- Modular or traditiona</t>
    </r>
    <r>
      <rPr>
        <b/>
        <sz val="10"/>
        <rFont val="Arial"/>
        <family val="2"/>
      </rPr>
      <t xml:space="preserve">l size    23 x 11 x 7 cms </t>
    </r>
    <r>
      <rPr>
        <sz val="10"/>
        <rFont val="Arial"/>
        <family val="2"/>
      </rPr>
      <t>from approved source having minimum crushing strength of 40 Kg/Sq.cm and placing 2 Nos. of 6mm M.S plain rods in every third layer with free ends of the reinforcement pegged into mortar joints of main brick walls where applicable including cost and conveyance of all materials like cement, steel, sand, bricks, water etc., to site, including sales &amp; other taxes on all materials, all operational, incidental charges such as labour charges for mixing cement mortar, scaffolding charges, constructing masonry, lift charges, curing, etc., and overheads &amp; contractors profit  but excluding cost of steel and its fabrication charges complete for finished item of work. (APSS No. of 501 &amp; 509)</t>
    </r>
  </si>
  <si>
    <t>(BLD-CSTN-5-12)</t>
  </si>
  <si>
    <t>Unit - 10sqm</t>
  </si>
  <si>
    <t>Common burnt clay bricks 23x11x7cms</t>
  </si>
  <si>
    <t>Fine aggregate ( Sand )</t>
  </si>
  <si>
    <t>cu.m.</t>
  </si>
  <si>
    <t>1st class mason</t>
  </si>
  <si>
    <t>2nd class mason</t>
  </si>
  <si>
    <t>water charges @ 1%</t>
  </si>
  <si>
    <t>Rate for other Floors</t>
  </si>
  <si>
    <t>FF</t>
  </si>
  <si>
    <t>SF</t>
  </si>
  <si>
    <t>TF</t>
  </si>
  <si>
    <t>Rate as worked out above</t>
  </si>
  <si>
    <t>Hire charges for Access Scaffolding</t>
  </si>
  <si>
    <t>Lift charges ( Page 131 of Std. Data )</t>
  </si>
  <si>
    <t>(As per amendment in SoR 2016-17)</t>
  </si>
  <si>
    <t>Rate per 10 Sqm</t>
  </si>
  <si>
    <r>
      <t xml:space="preserve">plastering 12mm thick single coat in CM (1:5) </t>
    </r>
    <r>
      <rPr>
        <sz val="10"/>
        <rFont val="Arial"/>
        <family val="2"/>
      </rPr>
      <t>using screened sand including cost and conveyance of all materials like cement, sand, water etc., to site, including sales &amp; other taxes on all materials, and all operational, incidental charges on materials and including cost of all labour charges for mixing mortar, finishing, curing as directed by Engineer-in-charge etc., and overheads &amp; contractors profit complete for finished item of work.(SS 901,903 &amp; 904) for walls</t>
    </r>
  </si>
  <si>
    <t>add allowance@ 25%</t>
  </si>
  <si>
    <t>add over HEAD CHARGES @ 13.615%</t>
  </si>
  <si>
    <t>ALLOWANCE @ 25%</t>
  </si>
  <si>
    <t>Cost of sall wood frame</t>
  </si>
  <si>
    <t>Cost of  sall wood frame  2 m to 3m length</t>
  </si>
  <si>
    <r>
      <t>Providing and placing on terrace</t>
    </r>
    <r>
      <rPr>
        <sz val="10"/>
        <rFont val="Arial"/>
        <family val="2"/>
      </rPr>
      <t xml:space="preserve"> </t>
    </r>
    <r>
      <rPr>
        <b/>
        <sz val="10"/>
        <rFont val="Arial"/>
        <family val="2"/>
      </rPr>
      <t>(at all floor levels)polyetheylene water storage tank with double layer</t>
    </r>
    <r>
      <rPr>
        <sz val="10"/>
        <rFont val="Arial"/>
        <family val="2"/>
      </rPr>
      <t xml:space="preserve"> approved brand and manufacture with cover and suitable locking arrangement and making necessary holes for inlet and outlets and over flow pipes but without fittings and base support for tanks  including cost and conveyance of all materials and labour charges , overheads &amp; contractors profit complete for finished item of work.</t>
    </r>
  </si>
  <si>
    <t>Ltr</t>
  </si>
  <si>
    <t>Rate per 1 Ltr</t>
  </si>
  <si>
    <t>overheads&amp;Contractors Profit @13.615%</t>
  </si>
  <si>
    <t>Supplying Galvanized Steel Barbed wire conforming to IS
278 - 1978 : Type A - IOWA Type Designation as per
standard specification</t>
  </si>
  <si>
    <r>
      <t xml:space="preserve"> </t>
    </r>
    <r>
      <rPr>
        <b/>
        <sz val="11"/>
        <color theme="1"/>
        <rFont val="Calibri"/>
        <family val="2"/>
        <scheme val="minor"/>
      </rPr>
      <t>B</t>
    </r>
    <r>
      <rPr>
        <sz val="11"/>
        <color theme="1"/>
        <rFont val="Calibri"/>
        <family val="2"/>
        <scheme val="minor"/>
      </rPr>
      <t>arbed wire (as per ssr) BMT-F.07</t>
    </r>
  </si>
  <si>
    <r>
      <t xml:space="preserve">Supply and fixing repair for window as per drawings with Sall wood frame </t>
    </r>
    <r>
      <rPr>
        <sz val="10"/>
        <rFont val="Arial"/>
        <family val="2"/>
      </rPr>
      <t>of section 100mm x 65 mm and   including labour charges for fixing the frame in position, fixing the 5mm. thick plain glass and 10mm. round bars to the frame etc.,including overheads &amp; contractors profit complete for finished item of work as per APSS 1001 &amp; 1002 of</t>
    </r>
    <r>
      <rPr>
        <b/>
        <sz val="10"/>
        <rFont val="Arial"/>
        <family val="2"/>
      </rPr>
      <t xml:space="preserve"> </t>
    </r>
    <r>
      <rPr>
        <sz val="10"/>
        <rFont val="Arial"/>
        <family val="2"/>
      </rPr>
      <t xml:space="preserve">Size  </t>
    </r>
    <r>
      <rPr>
        <b/>
        <sz val="10"/>
        <rFont val="Arial"/>
        <family val="2"/>
      </rPr>
      <t xml:space="preserve">(1500mm x 1350mm) </t>
    </r>
  </si>
  <si>
    <r>
      <t xml:space="preserve">Supply and repairs for doors </t>
    </r>
    <r>
      <rPr>
        <sz val="10"/>
        <rFont val="Arial"/>
        <family val="2"/>
      </rPr>
      <t xml:space="preserve">as per drawings with </t>
    </r>
    <r>
      <rPr>
        <b/>
        <sz val="10"/>
        <rFont val="Arial"/>
        <family val="2"/>
      </rPr>
      <t>Sall</t>
    </r>
    <r>
      <rPr>
        <sz val="10"/>
        <rFont val="Arial"/>
        <family val="2"/>
      </rPr>
      <t xml:space="preserve"> </t>
    </r>
    <r>
      <rPr>
        <b/>
        <sz val="10"/>
        <rFont val="Arial"/>
        <family val="2"/>
      </rPr>
      <t>wood</t>
    </r>
    <r>
      <rPr>
        <sz val="10"/>
        <rFont val="Arial"/>
        <family val="2"/>
      </rPr>
      <t xml:space="preserve"> frame of section 100mm x 65 mm and  ISI marked flush door shutters  of </t>
    </r>
    <r>
      <rPr>
        <b/>
        <sz val="10"/>
        <rFont val="Arial"/>
        <family val="2"/>
      </rPr>
      <t xml:space="preserve">30 mm thick double shutters </t>
    </r>
    <r>
      <rPr>
        <sz val="10"/>
        <rFont val="Arial"/>
        <family val="2"/>
      </rPr>
      <t xml:space="preserve">with bond wood solid block board type  Core having cross bands and face veneers, hot pressed bonded with water proof phenol formaldehyde synthetic resin factory made conforming to IS 2202-1991 (Part-I) both sides commercial ply with internal lipping on all sides  including cost and conveyance to site of teak  wood frame, flush shutter including  </t>
    </r>
  </si>
  <si>
    <r>
      <t xml:space="preserve">Supply and repairs for window as per drawings with sall wood wood frame </t>
    </r>
    <r>
      <rPr>
        <sz val="10"/>
        <rFont val="Arial"/>
        <family val="2"/>
      </rPr>
      <t>of section 100mm x 65 mm and   including labour charges for fixing the frame in position, fixing the 5mm. thick plain glass and 10mm. round bars to the frame etc.,including overheads &amp; contractors profit complete for finished item of work as per APSS 1001 &amp; 1002 of</t>
    </r>
    <r>
      <rPr>
        <b/>
        <sz val="10"/>
        <rFont val="Arial"/>
        <family val="2"/>
      </rPr>
      <t xml:space="preserve"> </t>
    </r>
    <r>
      <rPr>
        <sz val="10"/>
        <rFont val="Arial"/>
        <family val="2"/>
      </rPr>
      <t xml:space="preserve">Size  </t>
    </r>
    <r>
      <rPr>
        <b/>
        <sz val="10"/>
        <rFont val="Arial"/>
        <family val="2"/>
      </rPr>
      <t xml:space="preserve">(1500mm x 1350mm) </t>
    </r>
  </si>
  <si>
    <r>
      <t xml:space="preserve">Supply and repairs for doors </t>
    </r>
    <r>
      <rPr>
        <sz val="10"/>
        <rFont val="Arial"/>
        <family val="2"/>
      </rPr>
      <t xml:space="preserve">as per drawings with sall </t>
    </r>
    <r>
      <rPr>
        <b/>
        <sz val="10"/>
        <rFont val="Arial"/>
        <family val="2"/>
      </rPr>
      <t>wood</t>
    </r>
    <r>
      <rPr>
        <sz val="10"/>
        <rFont val="Arial"/>
        <family val="2"/>
      </rPr>
      <t xml:space="preserve"> frame of section 100mm x 65 mm and  ISI marked flush door shutters  of </t>
    </r>
    <r>
      <rPr>
        <b/>
        <sz val="10"/>
        <rFont val="Arial"/>
        <family val="2"/>
      </rPr>
      <t xml:space="preserve">30 mm thick double shutters </t>
    </r>
    <r>
      <rPr>
        <sz val="10"/>
        <rFont val="Arial"/>
        <family val="2"/>
      </rPr>
      <t xml:space="preserve">with bond wood solid block board type  Core having cross bands and face veneers, hot pressed bonded with water proof phenol formaldehyde synthetic resin factory made conforming to IS 2202-1991 (Part-I) both sides commercial ply with internal lipping on all sides  including cost and conveyance to site of teak  wood frame, flush shutter including  supply and fixing 6 Nos. MS Z hold fasts of size 300 mm x 40 mm x 5mm including cost of ISI marked Alumium fixtures of 6 Nos. butt hinges (IS:205) 150mm long, 1 No. aldrop (IS:2681) 300mm long, 2 Nos. tower bolts (IS:204) of 200 mm x 10 mm dia at top, 2 Nos. 150 mm long handles (IS:208), 2 Nos. door stoppers and 2 Nos. rubber bushes  including fixing the  fixtures to door with required number of screws, bolt and nuts including labour charges for fixing the frame in position, fixing the shutter to the frame etc., including overheads &amp; contractors profit complete for finished item of work as per APSS 1001 &amp; 1002 (The vertical frame of door shall be embedded in flooring for a depth of not less than 10 mm) (1200mm x 2100mm) </t>
    </r>
  </si>
  <si>
    <r>
      <t>Supply and erecting, ISI mark submersible</t>
    </r>
    <r>
      <rPr>
        <b/>
        <sz val="10"/>
        <rFont val="Arial"/>
        <family val="2"/>
      </rPr>
      <t xml:space="preserve"> 5 HP, 3 Phase</t>
    </r>
    <r>
      <rPr>
        <sz val="10"/>
        <rFont val="Arial"/>
        <family val="2"/>
      </rPr>
      <t>, 8 stages pumpset suitable for 156mm dia borewell with high quality wear resistance and dynamically balanced bronze impeller with stainless steel shaft sleeves, pump coupling and pivot of 3 phase 415V, 50Hz.. A.C. power supply copper winding with water proof insulation and high precision strength not  to be effected by chemical in water and suitable bronze bearings with nut and bolts etc., with  necessary H-type clamp of suitable size and strength.</t>
    </r>
  </si>
  <si>
    <r>
      <t xml:space="preserve">Supply, Transportation and Errection of </t>
    </r>
    <r>
      <rPr>
        <b/>
        <u/>
        <sz val="10"/>
        <rFont val="Arial"/>
        <family val="2"/>
      </rPr>
      <t>7.50 HP 10 Stage, 5 Star Three Phase</t>
    </r>
    <r>
      <rPr>
        <sz val="10"/>
        <rFont val="Arial"/>
        <family val="2"/>
      </rPr>
      <t xml:space="preserve"> ISI </t>
    </r>
    <r>
      <rPr>
        <b/>
        <u/>
        <sz val="10"/>
        <rFont val="Arial"/>
        <family val="2"/>
      </rPr>
      <t>Submersible Motor Pumpset</t>
    </r>
    <r>
      <rPr>
        <sz val="10"/>
        <rFont val="Arial"/>
        <family val="2"/>
      </rPr>
      <t xml:space="preserve"> suitablefor 4" Bore  make of Kirloskar/Crompton/Texmo/KSB/Aryan Varsha/Lubi of ISI make approved by the dept., suitable for errection in Open Well with water resistant dynamically balanced impeller with  stainless steel shaft, sleeves, pump coupling and pivot of 3 Phase, 415 V, 50 Hz, A.C. Power supply, heavy copper winding with water proof insulation and high precision, strength not to be effected by chemical in water with suitable bronze bearings, 7.50 HP Pump errected with necessary H-type clamps, nuts &amp; bolts etc., of suitable size and strength and including cost and conveyance of all materials to site of work, transportation and all labour charges etc., complete for  SUMP.</t>
    </r>
  </si>
  <si>
    <r>
      <t xml:space="preserve">Supplying and Run of U/S Circuit Mains by mean run of </t>
    </r>
    <r>
      <rPr>
        <b/>
        <u/>
        <sz val="10"/>
        <rFont val="Arial"/>
        <family val="2"/>
      </rPr>
      <t xml:space="preserve">4 of 56/0.3mm (4.00Sqmm) </t>
    </r>
    <r>
      <rPr>
        <sz val="10"/>
        <rFont val="Arial"/>
        <family val="2"/>
      </rPr>
      <t>FRLS/HFFR/ ZHFR pvc  insulated 1100V grade as per IS.694/190 specification for Copper Wire make KEI/ Polycab/Havells/GM/Gold Medal/Million/HPL/Power Flex/RPG/Anchor/Great White/Sun Cab/ Fortune Art/Great white/Orbit/V-Guard in the existing metalic/Non metalic conduit pipe for run of mains including all labour charges etc,complete.</t>
    </r>
  </si>
  <si>
    <r>
      <t xml:space="preserve">Supply and Erection of  </t>
    </r>
    <r>
      <rPr>
        <b/>
        <u/>
        <sz val="10"/>
        <rFont val="Arial"/>
        <family val="2"/>
      </rPr>
      <t>PANEL MOUNTING 125-A, 4 Pole, 25-KA, MCCB</t>
    </r>
    <r>
      <rPr>
        <sz val="10"/>
        <rFont val="Arial"/>
        <family val="2"/>
      </rPr>
      <t xml:space="preserve"> adjustable of make L&amp;T/Schneider/Siemens/Legrand/Hager confirms to IS/IEC 60847-2 having breaking capacity 35/36-KA with Thermal Magnetic setting/ Microprocessor based release arrangement with all connections etc., complete on existing Panel Board including cost and conveyance of all materials to work site and all labour charges etc., complete as directed by the department.</t>
    </r>
  </si>
  <si>
    <r>
      <t xml:space="preserve">Supplying and fixing of approved make </t>
    </r>
    <r>
      <rPr>
        <b/>
        <u/>
        <sz val="10"/>
        <rFont val="Arial"/>
        <family val="2"/>
      </rPr>
      <t>Semi Automatic Star Delta Starter</t>
    </r>
    <r>
      <rPr>
        <sz val="10"/>
        <rFont val="Arial"/>
        <family val="2"/>
      </rPr>
      <t xml:space="preserve"> fitted in CRCA sheet enclosure suitable for 3 Phase, 415-V, 50 Hz Motor Pump set, suitable for 7.50 HP to 12.50 HP automatic Star Delta Starter Motor totally enclosed with over load protection and No-volt relay to complete including cost and conveyance of all materials to work site, Transportation and all labour charges etc., complete.</t>
    </r>
  </si>
  <si>
    <r>
      <t xml:space="preserve">Supplying and fixing of  </t>
    </r>
    <r>
      <rPr>
        <b/>
        <u/>
        <sz val="10"/>
        <rFont val="Arial"/>
        <family val="2"/>
      </rPr>
      <t>100mm Dia. B class  G.I. Pipe</t>
    </r>
    <r>
      <rPr>
        <sz val="10"/>
        <rFont val="Arial"/>
        <family val="2"/>
      </rPr>
      <t xml:space="preserve"> properties and weight as per IS.1239 with fittings such as elbows, tees, couplings, nipples, plugs including excavation for trenches and refilling the trenches complete except for G.I. bends, unions and GI connectors with checkout and socket of Tata/Zenith make or equivalent etc., complete including cost and conveyance of all materials to work site, Transportation and all labour charges etc., complete for Motors Section pipe lines.</t>
    </r>
  </si>
  <si>
    <t>d)</t>
  </si>
  <si>
    <t>32mm Nominal bore</t>
  </si>
  <si>
    <t>RM</t>
  </si>
  <si>
    <t>Rate per 1 RM</t>
  </si>
  <si>
    <t>say</t>
  </si>
  <si>
    <t>e)</t>
  </si>
  <si>
    <t>40mm Nominal bore</t>
  </si>
  <si>
    <t>f)</t>
  </si>
  <si>
    <t>50mm Nominal bore</t>
  </si>
  <si>
    <r>
      <t>Supplying &amp; fixing GI  pipe Medium Grade properties &amp; weight</t>
    </r>
    <r>
      <rPr>
        <sz val="10"/>
        <rFont val="Arial"/>
        <family val="2"/>
      </rPr>
      <t xml:space="preserve"> as per IS 1239 ISI mark in ground or on wall  including cost of tees, elbows, bends, reducers, couplings, running joints, union flanges, unions etc.  with necessary excavation in all types of soils except rock requiring blasting, refilling, chiselling masonry walls and making good the walls &amp; floors to the original surface and fixing MS clamps on TW blocks on walls including cost and conveyance of all materials and labour charges , overheads &amp; contractors profit complete for finished item of work.</t>
    </r>
  </si>
  <si>
    <t>Manufacture, Supply and delivery of PN-1.6 CI D/F Sluice valves conforming to IS 14846/2000 with amendments No. 1&amp;2 heavy duty with CI grade FG 260 as per IS: 210. Two coats of primer suitable for EPOXY PAINTS finish shall be applied to all metal surface and finally two coats of Epoxy Paint. The Valves shall be tested for (closed end Test) against Hydrostatic test requirement. The rates are including transportation, over heads and contractor profit., complete.</t>
  </si>
  <si>
    <t>50 mm dia Valve</t>
  </si>
  <si>
    <t>Rate as per SSR  P.304</t>
  </si>
  <si>
    <t>Transportation , Loading and unloading @ 10%</t>
  </si>
  <si>
    <t>Add OH &amp; CP @ 14%</t>
  </si>
  <si>
    <t>Rate per Each</t>
  </si>
  <si>
    <t>nos</t>
  </si>
  <si>
    <r>
      <t>Supply and fixing jallies ( cement concrete ) of 50mm thick</t>
    </r>
    <r>
      <rPr>
        <sz val="10"/>
        <rFont val="Arial"/>
        <family val="2"/>
      </rPr>
      <t xml:space="preserve"> as per the design approved by the Engineer-in-Charge  including cost and conveyance of materials to site and labour charges etc., overheads &amp; contractors profit complete for finished item of work.</t>
    </r>
  </si>
  <si>
    <t>Cost of 50mm thick jali</t>
  </si>
  <si>
    <t>gf</t>
  </si>
  <si>
    <t>ff</t>
  </si>
  <si>
    <t>sf</t>
  </si>
  <si>
    <t>tf</t>
  </si>
  <si>
    <t>4f</t>
  </si>
  <si>
    <t>GF</t>
  </si>
  <si>
    <t>4F</t>
  </si>
  <si>
    <r>
      <rPr>
        <b/>
        <sz val="10"/>
        <rFont val="Arial"/>
        <family val="2"/>
      </rPr>
      <t>Supply and fixing of Ashirvad/ Ajay/ Astral Flowguard or equivalent CPVC Pipes and Fittings SDR 13.5</t>
    </r>
    <r>
      <rPr>
        <sz val="10"/>
        <rFont val="Arial"/>
        <family val="2"/>
      </rPr>
      <t xml:space="preserve"> to meet the requirement of ASTM-D 2846 and are produced in CTS (Copper Tube Sizes 1/2" to 2") for hot and cold water (IS 15778:2007) including cost and conveyance of all materials to site, labour charges for fixing, overheads &amp; contractors profit complete for finished item of work at all floor levels.</t>
    </r>
  </si>
  <si>
    <t>a)</t>
  </si>
  <si>
    <t>15.90mm OD pipe</t>
  </si>
  <si>
    <t xml:space="preserve">Rate as per SoR </t>
  </si>
  <si>
    <t>b)</t>
  </si>
  <si>
    <t>22.20mm OD pipe</t>
  </si>
  <si>
    <t>c)</t>
  </si>
  <si>
    <t>28.60mm OD pipe</t>
  </si>
  <si>
    <t>34.90mm OD pipe</t>
  </si>
  <si>
    <t>41.30mm OD pipe</t>
  </si>
  <si>
    <t>54.00mm OD pipe</t>
  </si>
  <si>
    <t>MT</t>
  </si>
  <si>
    <t>Desecrption of work</t>
  </si>
  <si>
    <t xml:space="preserve"> Amount </t>
  </si>
  <si>
    <r>
      <t>NAME OF THE WORK</t>
    </r>
    <r>
      <rPr>
        <b/>
        <sz val="12"/>
        <rFont val="Cooper Std Black"/>
      </rPr>
      <t xml:space="preserve">:  </t>
    </r>
    <r>
      <rPr>
        <sz val="12"/>
        <rFont val="Cooper Std Black"/>
      </rPr>
      <t>Providing civil works at mithra engineering college(IIIT SKLM Boys campus)</t>
    </r>
  </si>
  <si>
    <r>
      <rPr>
        <b/>
        <sz val="10"/>
        <rFont val="Arial"/>
        <family val="2"/>
      </rPr>
      <t>Supplying and fixing of SWR PVC pipes (Prince/Sudhakar/Kisan/Supreme or any ISI brand) 4 Kg/Sq.cm</t>
    </r>
    <r>
      <rPr>
        <sz val="10"/>
        <rFont val="Arial"/>
        <family val="2"/>
      </rPr>
      <t>. and fixing all special such as plain bends, off sets, door bends, single junctions, double junctions as per site requirement, fixing with PVC clamps if necessary with required number of Bombay nails including cost and conveyance of all materials to site, labour charges, overheads &amp; contractors profit complete for finished item of work at all floor levels. (APSS No. 1302  1319 &amp; 1326)</t>
    </r>
  </si>
  <si>
    <t xml:space="preserve">a) 160mm dia </t>
  </si>
  <si>
    <t>Rm</t>
  </si>
  <si>
    <r>
      <rPr>
        <b/>
        <sz val="10"/>
        <rFont val="Arial"/>
        <family val="2"/>
      </rPr>
      <t>Drilling of Bore well by down the hole hammer with DTH Rig a finished dia 112/165mm dia in all formations</t>
    </r>
    <r>
      <rPr>
        <sz val="10"/>
        <rFont val="Arial"/>
        <family val="2"/>
      </rPr>
      <t xml:space="preserve"> suitable for down the hole hammer drilling such as medium hard rock formation all consolidated formation etc. and reamaing the bore to subinertion of required casing pipe etc. including insertion of casing pipe with couplings caps any other relevent materials upto required depth as directed by the department transportation of drilling rigs and supporting vihicle and including bore development flushing of bore well at an avarage presure of 150 PSI conduction yield test crew charges done to the satisfation of the department and including all labour charges and but excluding the cost of casing pipe etc. The entire work should be carried out as per I&amp;II 1979 and 11189 of 1985 and amended from time to time complete.</t>
    </r>
  </si>
  <si>
    <r>
      <rPr>
        <b/>
        <sz val="11"/>
        <rFont val="Arial"/>
        <family val="2"/>
      </rPr>
      <t>To words cost &amp; supply of 180mm</t>
    </r>
    <r>
      <rPr>
        <sz val="11"/>
        <rFont val="Arial"/>
        <family val="2"/>
      </rPr>
      <t xml:space="preserve"> PVC Casing pipe of class-3                       (6 Kgs/|Sqcm)
</t>
    </r>
    <r>
      <rPr>
        <b/>
        <sz val="11"/>
        <rFont val="Arial"/>
        <family val="2"/>
      </rPr>
      <t xml:space="preserve">Approved RWS Bore well rates </t>
    </r>
  </si>
  <si>
    <r>
      <rPr>
        <b/>
        <sz val="10"/>
        <rFont val="Arial"/>
        <family val="2"/>
      </rPr>
      <t>Labour charges for slotting of 180mm dia PVC.Pipe</t>
    </r>
    <r>
      <rPr>
        <sz val="10"/>
        <rFont val="Arial"/>
        <family val="2"/>
      </rPr>
      <t xml:space="preserve">
approved rate of the RWS E.E</t>
    </r>
  </si>
  <si>
    <t>Cost of 40mm dia HDPE.pipes (10 Kg per CM2)</t>
  </si>
  <si>
    <t>Cost of 32mm dia MS clamp sets with 50x6 mm MS flats</t>
  </si>
  <si>
    <t>Bore cover</t>
  </si>
  <si>
    <t xml:space="preserve">Providing panel board suitable to 1.00 HP submercible pump set </t>
  </si>
  <si>
    <t>SUB ESTIMATE</t>
  </si>
  <si>
    <r>
      <t>NAME OF THE WORK</t>
    </r>
    <r>
      <rPr>
        <b/>
        <sz val="12"/>
        <rFont val="Arial"/>
        <family val="2"/>
      </rPr>
      <t>:  Providing Additional Water supply facility at Mithra campus(IIIT Boys campus)                Estimate cost: Rs.4,78,885 /-</t>
    </r>
  </si>
  <si>
    <t>SUB ESTIMATE Rs- 8,91,939/-</t>
  </si>
  <si>
    <t>S.no</t>
  </si>
  <si>
    <t>SUB ESTIMATE: RS- 10,52,416/-</t>
  </si>
  <si>
    <r>
      <rPr>
        <b/>
        <sz val="11"/>
        <color theme="1"/>
        <rFont val="Calibri"/>
        <family val="2"/>
        <scheme val="minor"/>
      </rPr>
      <t>TOTAL  (Item 1 TO 3 )</t>
    </r>
    <r>
      <rPr>
        <sz val="11"/>
        <color theme="1"/>
        <rFont val="Calibri"/>
        <family val="2"/>
        <scheme val="minor"/>
      </rPr>
      <t xml:space="preserve"> </t>
    </r>
  </si>
  <si>
    <r>
      <t>NAME OF THE WORK</t>
    </r>
    <r>
      <rPr>
        <b/>
        <sz val="12"/>
        <rFont val="Cooper Std Black"/>
      </rPr>
      <t xml:space="preserve">:  </t>
    </r>
    <r>
      <rPr>
        <sz val="12"/>
        <rFont val="Cooper Std Black"/>
      </rPr>
      <t>Providing civil repair works at mithra engineering college(IIIT SKLM Boys campus)</t>
    </r>
  </si>
  <si>
    <r>
      <t>NAME OF THE WORK</t>
    </r>
    <r>
      <rPr>
        <b/>
        <sz val="12"/>
        <rFont val="Arial"/>
        <family val="2"/>
      </rPr>
      <t xml:space="preserve">:  Improvements to Mithra campus(IIIT Boys campus)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</si>
</sst>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0.00000"/>
    <numFmt numFmtId="166" formatCode="0.000"/>
    <numFmt numFmtId="167" formatCode="0.0000"/>
    <numFmt numFmtId="168" formatCode="0.00;[Red]0.00"/>
    <numFmt numFmtId="169" formatCode="0;[Red]0"/>
    <numFmt numFmtId="170" formatCode="0.000;[Red]0.000"/>
    <numFmt numFmtId="171" formatCode="0.000%"/>
    <numFmt numFmtId="172" formatCode="0.00_);\(0.00\)"/>
    <numFmt numFmtId="173" formatCode="0_);\(0\)"/>
    <numFmt numFmtId="174" formatCode="0.000000000000000"/>
    <numFmt numFmtId="175" formatCode="0.00\ \ "/>
    <numFmt numFmtId="176" formatCode="0\ "/>
  </numFmts>
  <fonts count="60">
    <font>
      <sz val="11"/>
      <color theme="1"/>
      <name val="Calibri"/>
      <family val="2"/>
      <scheme val="minor"/>
    </font>
    <font>
      <b/>
      <sz val="11"/>
      <color theme="1"/>
      <name val="Calibri"/>
      <family val="2"/>
      <scheme val="minor"/>
    </font>
    <font>
      <b/>
      <sz val="11"/>
      <color theme="1"/>
      <name val="Trebuchet MS"/>
      <family val="2"/>
    </font>
    <font>
      <b/>
      <sz val="10"/>
      <name val="Arial"/>
      <family val="2"/>
    </font>
    <font>
      <sz val="10"/>
      <name val="Arial"/>
      <family val="2"/>
    </font>
    <font>
      <sz val="11"/>
      <color theme="1"/>
      <name val="Trebuchet MS"/>
      <family val="2"/>
    </font>
    <font>
      <sz val="10"/>
      <color theme="1"/>
      <name val="Calibri"/>
      <family val="2"/>
      <scheme val="minor"/>
    </font>
    <font>
      <sz val="11"/>
      <name val="Times New Roman"/>
      <family val="1"/>
    </font>
    <font>
      <b/>
      <u/>
      <sz val="18"/>
      <name val="Cooper Std Black"/>
      <family val="1"/>
    </font>
    <font>
      <b/>
      <u/>
      <sz val="14"/>
      <name val="Cooper Std Black"/>
      <family val="1"/>
    </font>
    <font>
      <b/>
      <u/>
      <sz val="16"/>
      <name val="Cooper Std Black"/>
    </font>
    <font>
      <b/>
      <u/>
      <sz val="12"/>
      <name val="Cooper Std Black"/>
      <family val="1"/>
    </font>
    <font>
      <b/>
      <sz val="12"/>
      <name val="Cooper Std Black"/>
    </font>
    <font>
      <sz val="12"/>
      <name val="Cooper Std Black"/>
    </font>
    <font>
      <b/>
      <sz val="11"/>
      <name val="Calibri"/>
      <family val="2"/>
      <scheme val="minor"/>
    </font>
    <font>
      <b/>
      <sz val="11"/>
      <name val="Times New Roman"/>
      <family val="1"/>
    </font>
    <font>
      <b/>
      <sz val="12"/>
      <color theme="1"/>
      <name val="Calibri"/>
      <family val="2"/>
      <scheme val="minor"/>
    </font>
    <font>
      <sz val="12"/>
      <color theme="1"/>
      <name val="Calibri"/>
      <family val="2"/>
      <scheme val="minor"/>
    </font>
    <font>
      <b/>
      <sz val="12"/>
      <name val="Calibri"/>
      <family val="2"/>
      <scheme val="minor"/>
    </font>
    <font>
      <b/>
      <sz val="12"/>
      <name val="Times New Roman"/>
      <family val="1"/>
    </font>
    <font>
      <sz val="12"/>
      <name val="Times New Roman"/>
      <family val="1"/>
    </font>
    <font>
      <sz val="10"/>
      <name val="Arial"/>
      <family val="2"/>
    </font>
    <font>
      <b/>
      <sz val="11"/>
      <name val="Lucida Calligraphy"/>
      <family val="4"/>
    </font>
    <font>
      <sz val="12"/>
      <name val="Lucida Calligraphy"/>
      <family val="4"/>
    </font>
    <font>
      <sz val="11"/>
      <name val="Lucida Calligraphy"/>
      <family val="4"/>
    </font>
    <font>
      <sz val="10"/>
      <name val="Lucida Calligraphy"/>
      <family val="4"/>
    </font>
    <font>
      <sz val="9"/>
      <name val="Lucida Calligraphy"/>
      <family val="4"/>
    </font>
    <font>
      <b/>
      <sz val="10"/>
      <name val="Lucida Calligraphy"/>
      <family val="4"/>
    </font>
    <font>
      <sz val="10"/>
      <color indexed="10"/>
      <name val="Lucida Calligraphy"/>
      <family val="4"/>
    </font>
    <font>
      <sz val="10"/>
      <color indexed="8"/>
      <name val="Lucida Calligraphy"/>
      <family val="4"/>
    </font>
    <font>
      <sz val="10"/>
      <name val="Times New Roman"/>
      <family val="1"/>
    </font>
    <font>
      <i/>
      <sz val="10"/>
      <name val="Lucida Calligraphy"/>
      <family val="4"/>
    </font>
    <font>
      <sz val="8"/>
      <name val="Lucida Calligraphy"/>
      <family val="4"/>
    </font>
    <font>
      <sz val="10"/>
      <color rgb="FFFF0000"/>
      <name val="Lucida Calligraphy"/>
      <family val="4"/>
    </font>
    <font>
      <b/>
      <sz val="10"/>
      <color rgb="FFFF0000"/>
      <name val="Lucida Calligraphy"/>
      <family val="4"/>
    </font>
    <font>
      <vertAlign val="superscript"/>
      <sz val="10"/>
      <name val="Lucida Calligraphy"/>
      <family val="4"/>
    </font>
    <font>
      <vertAlign val="superscript"/>
      <sz val="10"/>
      <color indexed="10"/>
      <name val="Lucida Calligraphy"/>
      <family val="4"/>
    </font>
    <font>
      <u/>
      <sz val="10"/>
      <name val="Lucida Calligraphy"/>
      <family val="4"/>
    </font>
    <font>
      <u/>
      <sz val="10"/>
      <color rgb="FFFF0000"/>
      <name val="Lucida Calligraphy"/>
      <family val="4"/>
    </font>
    <font>
      <sz val="8"/>
      <color rgb="FFFF0000"/>
      <name val="Lucida Calligraphy"/>
      <family val="4"/>
    </font>
    <font>
      <b/>
      <u/>
      <sz val="18"/>
      <name val="Arial"/>
      <family val="2"/>
    </font>
    <font>
      <b/>
      <u/>
      <sz val="14"/>
      <name val="Arial"/>
      <family val="2"/>
    </font>
    <font>
      <b/>
      <u/>
      <sz val="16"/>
      <name val="Arial"/>
      <family val="2"/>
    </font>
    <font>
      <sz val="11"/>
      <color theme="1"/>
      <name val="Arial"/>
      <family val="2"/>
    </font>
    <font>
      <b/>
      <u/>
      <sz val="12"/>
      <name val="Arial"/>
      <family val="2"/>
    </font>
    <font>
      <b/>
      <sz val="12"/>
      <name val="Arial"/>
      <family val="2"/>
    </font>
    <font>
      <b/>
      <sz val="11"/>
      <color theme="1"/>
      <name val="Arial"/>
      <family val="2"/>
    </font>
    <font>
      <b/>
      <sz val="12"/>
      <color theme="1"/>
      <name val="Arial"/>
      <family val="2"/>
    </font>
    <font>
      <b/>
      <u/>
      <sz val="10"/>
      <name val="Arial"/>
      <family val="2"/>
    </font>
    <font>
      <u/>
      <sz val="10"/>
      <name val="Arial"/>
      <family val="2"/>
    </font>
    <font>
      <b/>
      <sz val="16"/>
      <color theme="1"/>
      <name val="Calibri"/>
      <family val="2"/>
      <scheme val="minor"/>
    </font>
    <font>
      <sz val="11"/>
      <color theme="1"/>
      <name val="Calibri"/>
      <family val="2"/>
      <scheme val="minor"/>
    </font>
    <font>
      <sz val="10"/>
      <color theme="1"/>
      <name val="Arial"/>
      <family val="2"/>
    </font>
    <font>
      <b/>
      <sz val="11"/>
      <color rgb="FFFF0000"/>
      <name val="Calibri"/>
      <family val="2"/>
      <scheme val="minor"/>
    </font>
    <font>
      <sz val="9"/>
      <name val="Arial"/>
      <family val="2"/>
    </font>
    <font>
      <sz val="11"/>
      <name val="Arial"/>
      <family val="2"/>
    </font>
    <font>
      <b/>
      <sz val="11"/>
      <name val="Arial"/>
      <family val="2"/>
    </font>
    <font>
      <b/>
      <u/>
      <sz val="16"/>
      <name val="Cooper Std Black"/>
      <family val="1"/>
    </font>
    <font>
      <b/>
      <sz val="16"/>
      <name val="Cooper Std Black"/>
      <family val="1"/>
    </font>
    <font>
      <b/>
      <sz val="14"/>
      <color rgb="FFFF0000"/>
      <name val="Brush Script MT"/>
      <family val="4"/>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indexed="1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55"/>
      </right>
      <top style="thin">
        <color indexed="64"/>
      </top>
      <bottom style="thin">
        <color indexed="55"/>
      </bottom>
      <diagonal/>
    </border>
    <border>
      <left style="thin">
        <color indexed="55"/>
      </left>
      <right style="thin">
        <color indexed="55"/>
      </right>
      <top style="thin">
        <color indexed="64"/>
      </top>
      <bottom style="thin">
        <color indexed="55"/>
      </bottom>
      <diagonal/>
    </border>
    <border>
      <left style="thin">
        <color indexed="55"/>
      </left>
      <right/>
      <top style="thin">
        <color indexed="64"/>
      </top>
      <bottom style="thin">
        <color indexed="55"/>
      </bottom>
      <diagonal/>
    </border>
    <border>
      <left style="thin">
        <color indexed="55"/>
      </left>
      <right style="thin">
        <color indexed="64"/>
      </right>
      <top style="thin">
        <color indexed="64"/>
      </top>
      <bottom style="thin">
        <color indexed="55"/>
      </bottom>
      <diagonal/>
    </border>
    <border>
      <left style="thin">
        <color indexed="64"/>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n">
        <color indexed="64"/>
      </right>
      <top style="thin">
        <color indexed="55"/>
      </top>
      <bottom style="thin">
        <color indexed="55"/>
      </bottom>
      <diagonal/>
    </border>
    <border>
      <left style="thin">
        <color indexed="55"/>
      </left>
      <right/>
      <top style="thin">
        <color indexed="55"/>
      </top>
      <bottom style="thin">
        <color indexed="55"/>
      </bottom>
      <diagonal/>
    </border>
    <border>
      <left style="thin">
        <color indexed="64"/>
      </left>
      <right style="thin">
        <color indexed="55"/>
      </right>
      <top style="thin">
        <color indexed="55"/>
      </top>
      <bottom style="thin">
        <color indexed="64"/>
      </bottom>
      <diagonal/>
    </border>
    <border>
      <left style="thin">
        <color indexed="55"/>
      </left>
      <right style="thin">
        <color indexed="55"/>
      </right>
      <top style="thin">
        <color indexed="55"/>
      </top>
      <bottom style="thin">
        <color indexed="64"/>
      </bottom>
      <diagonal/>
    </border>
    <border>
      <left style="thin">
        <color indexed="55"/>
      </left>
      <right/>
      <top style="thin">
        <color indexed="55"/>
      </top>
      <bottom style="thin">
        <color indexed="64"/>
      </bottom>
      <diagonal/>
    </border>
    <border>
      <left style="thin">
        <color indexed="55"/>
      </left>
      <right style="thin">
        <color indexed="64"/>
      </right>
      <top style="thin">
        <color indexed="55"/>
      </top>
      <bottom style="thin">
        <color indexed="64"/>
      </bottom>
      <diagonal/>
    </border>
    <border>
      <left style="thin">
        <color indexed="55"/>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indexed="64"/>
      </right>
      <top/>
      <bottom/>
      <diagonal/>
    </border>
    <border>
      <left/>
      <right/>
      <top style="thin">
        <color indexed="64"/>
      </top>
      <bottom/>
      <diagonal/>
    </border>
    <border>
      <left style="thin">
        <color indexed="64"/>
      </left>
      <right/>
      <top/>
      <bottom/>
      <diagonal/>
    </border>
    <border>
      <left/>
      <right style="thin">
        <color indexed="55"/>
      </right>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23">
    <xf numFmtId="0" fontId="0" fillId="0" borderId="0"/>
    <xf numFmtId="0" fontId="7" fillId="0" borderId="0"/>
    <xf numFmtId="0" fontId="4" fillId="0" borderId="0"/>
    <xf numFmtId="0" fontId="21" fillId="0" borderId="0"/>
    <xf numFmtId="0" fontId="4" fillId="0" borderId="0"/>
    <xf numFmtId="0" fontId="4" fillId="0" borderId="0"/>
    <xf numFmtId="0" fontId="4" fillId="0" borderId="0"/>
    <xf numFmtId="0" fontId="4" fillId="0" borderId="0"/>
    <xf numFmtId="0" fontId="30" fillId="0" borderId="0"/>
    <xf numFmtId="0" fontId="30" fillId="0" borderId="0"/>
    <xf numFmtId="0" fontId="7" fillId="0" borderId="0"/>
    <xf numFmtId="0" fontId="7" fillId="0" borderId="0"/>
    <xf numFmtId="0" fontId="7" fillId="0" borderId="0"/>
    <xf numFmtId="0" fontId="4" fillId="0" borderId="0"/>
    <xf numFmtId="0" fontId="30"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9" fontId="51" fillId="0" borderId="0" applyFont="0" applyFill="0" applyBorder="0" applyAlignment="0" applyProtection="0"/>
    <xf numFmtId="0" fontId="7" fillId="0" borderId="0"/>
  </cellStyleXfs>
  <cellXfs count="1061">
    <xf numFmtId="0" fontId="0" fillId="0" borderId="0" xfId="0"/>
    <xf numFmtId="0" fontId="0" fillId="0" borderId="1" xfId="0" applyBorder="1" applyAlignment="1">
      <alignment horizontal="center" vertical="center"/>
    </xf>
    <xf numFmtId="0" fontId="3" fillId="0" borderId="1" xfId="0" applyFont="1" applyFill="1" applyBorder="1" applyAlignment="1">
      <alignment vertical="top" wrapText="1"/>
    </xf>
    <xf numFmtId="0" fontId="3" fillId="0" borderId="2" xfId="0" applyFont="1" applyFill="1" applyBorder="1" applyAlignment="1">
      <alignment horizontal="left" vertical="top" wrapText="1"/>
    </xf>
    <xf numFmtId="0" fontId="5" fillId="0" borderId="1" xfId="0" applyFont="1" applyBorder="1" applyAlignment="1">
      <alignment horizontal="center" vertical="top" wrapText="1"/>
    </xf>
    <xf numFmtId="2" fontId="5" fillId="0" borderId="1" xfId="0" applyNumberFormat="1" applyFont="1" applyBorder="1" applyAlignment="1">
      <alignment horizontal="center"/>
    </xf>
    <xf numFmtId="2" fontId="5" fillId="0" borderId="1" xfId="0" applyNumberFormat="1" applyFont="1" applyBorder="1"/>
    <xf numFmtId="2" fontId="0" fillId="0" borderId="0" xfId="0" applyNumberFormat="1"/>
    <xf numFmtId="0" fontId="6" fillId="0" borderId="1" xfId="0" applyFont="1" applyBorder="1" applyAlignment="1">
      <alignment horizontal="center" vertical="center"/>
    </xf>
    <xf numFmtId="0" fontId="3" fillId="0" borderId="1" xfId="0" applyFont="1" applyBorder="1" applyAlignment="1">
      <alignment vertical="top" wrapText="1"/>
    </xf>
    <xf numFmtId="0" fontId="6" fillId="0" borderId="1" xfId="0" applyFont="1" applyBorder="1" applyAlignment="1">
      <alignment horizontal="center"/>
    </xf>
    <xf numFmtId="0" fontId="0" fillId="0" borderId="1" xfId="0" applyBorder="1"/>
    <xf numFmtId="0" fontId="1" fillId="0" borderId="1" xfId="0" applyFont="1" applyBorder="1"/>
    <xf numFmtId="2" fontId="0" fillId="0" borderId="1" xfId="0" applyNumberFormat="1" applyBorder="1"/>
    <xf numFmtId="0" fontId="3" fillId="2" borderId="1" xfId="0" applyFont="1" applyFill="1" applyBorder="1" applyAlignment="1">
      <alignment vertical="top" wrapText="1"/>
    </xf>
    <xf numFmtId="1" fontId="0" fillId="0" borderId="1" xfId="0" applyNumberFormat="1" applyBorder="1"/>
    <xf numFmtId="164" fontId="0" fillId="0" borderId="1" xfId="0" applyNumberFormat="1" applyBorder="1"/>
    <xf numFmtId="0" fontId="4" fillId="0" borderId="1" xfId="0" applyFont="1" applyBorder="1" applyAlignment="1">
      <alignment vertical="top" wrapText="1"/>
    </xf>
    <xf numFmtId="164" fontId="0" fillId="0" borderId="5" xfId="0" applyNumberFormat="1" applyBorder="1"/>
    <xf numFmtId="0" fontId="0" fillId="0" borderId="1" xfId="0" applyBorder="1" applyAlignment="1"/>
    <xf numFmtId="0" fontId="0" fillId="0" borderId="0" xfId="0" applyBorder="1"/>
    <xf numFmtId="2" fontId="0" fillId="0" borderId="0" xfId="0" applyNumberFormat="1" applyBorder="1"/>
    <xf numFmtId="1" fontId="4" fillId="0" borderId="1" xfId="0" applyNumberFormat="1" applyFont="1" applyBorder="1" applyAlignment="1">
      <alignment horizontal="center" vertical="top" wrapText="1"/>
    </xf>
    <xf numFmtId="0" fontId="4" fillId="0" borderId="0" xfId="0" applyFont="1" applyBorder="1" applyAlignment="1">
      <alignment horizontal="justify" vertical="top" wrapText="1"/>
    </xf>
    <xf numFmtId="0" fontId="1" fillId="0" borderId="1" xfId="0" applyFont="1" applyBorder="1" applyAlignment="1">
      <alignment horizontal="center"/>
    </xf>
    <xf numFmtId="0" fontId="1" fillId="0" borderId="1" xfId="0" applyFont="1" applyBorder="1" applyAlignment="1">
      <alignment vertical="top"/>
    </xf>
    <xf numFmtId="0" fontId="14" fillId="0" borderId="1" xfId="0" applyFont="1" applyBorder="1" applyAlignment="1">
      <alignment vertical="top" wrapText="1"/>
    </xf>
    <xf numFmtId="2" fontId="1" fillId="0" borderId="1" xfId="0" applyNumberFormat="1" applyFont="1" applyBorder="1"/>
    <xf numFmtId="2" fontId="1" fillId="0" borderId="1" xfId="0" applyNumberFormat="1" applyFont="1" applyBorder="1" applyAlignment="1">
      <alignment vertical="top" wrapText="1"/>
    </xf>
    <xf numFmtId="0" fontId="1" fillId="0" borderId="0" xfId="0" applyFont="1" applyBorder="1" applyAlignment="1">
      <alignment vertical="top" wrapText="1"/>
    </xf>
    <xf numFmtId="0" fontId="16" fillId="0" borderId="1" xfId="0" applyFont="1" applyBorder="1" applyAlignment="1">
      <alignment horizontal="right"/>
    </xf>
    <xf numFmtId="164" fontId="16" fillId="0" borderId="1" xfId="0" applyNumberFormat="1" applyFont="1" applyBorder="1" applyAlignment="1">
      <alignment horizontal="right"/>
    </xf>
    <xf numFmtId="0" fontId="17" fillId="0" borderId="0" xfId="0" applyFont="1"/>
    <xf numFmtId="0" fontId="17" fillId="0" borderId="0" xfId="0" applyFont="1" applyBorder="1" applyAlignment="1">
      <alignment vertical="top" wrapText="1"/>
    </xf>
    <xf numFmtId="0" fontId="16" fillId="0" borderId="1" xfId="0" applyFont="1" applyBorder="1" applyAlignment="1">
      <alignment horizontal="center" vertical="top" wrapText="1"/>
    </xf>
    <xf numFmtId="0" fontId="16" fillId="0" borderId="3" xfId="0" applyFont="1" applyBorder="1" applyAlignment="1">
      <alignment horizontal="center" vertical="top" wrapText="1"/>
    </xf>
    <xf numFmtId="2" fontId="16" fillId="0" borderId="4" xfId="0" applyNumberFormat="1" applyFont="1" applyBorder="1" applyAlignment="1">
      <alignment horizontal="center" vertical="top" wrapText="1"/>
    </xf>
    <xf numFmtId="0" fontId="16" fillId="0" borderId="1" xfId="0" applyFont="1" applyBorder="1" applyAlignment="1">
      <alignment horizontal="right" vertical="top" wrapText="1"/>
    </xf>
    <xf numFmtId="0" fontId="17" fillId="0" borderId="0" xfId="0" applyFont="1" applyBorder="1" applyAlignment="1">
      <alignment horizontal="center"/>
    </xf>
    <xf numFmtId="0" fontId="17" fillId="0" borderId="0" xfId="0" applyFont="1" applyBorder="1"/>
    <xf numFmtId="0" fontId="17" fillId="0" borderId="1" xfId="0" applyFont="1" applyBorder="1" applyAlignment="1">
      <alignment vertical="top" wrapText="1"/>
    </xf>
    <xf numFmtId="0" fontId="17" fillId="0" borderId="1" xfId="0" applyFont="1" applyBorder="1" applyAlignment="1">
      <alignment horizontal="center" vertical="top" wrapText="1"/>
    </xf>
    <xf numFmtId="2" fontId="17" fillId="0" borderId="1" xfId="0" applyNumberFormat="1" applyFont="1" applyBorder="1" applyAlignment="1">
      <alignment horizontal="center" vertical="top" wrapText="1"/>
    </xf>
    <xf numFmtId="2" fontId="16" fillId="0" borderId="1" xfId="0" applyNumberFormat="1" applyFont="1" applyBorder="1" applyAlignment="1">
      <alignment horizontal="center" vertical="top" wrapText="1"/>
    </xf>
    <xf numFmtId="0" fontId="16" fillId="0" borderId="1" xfId="0" applyFont="1" applyBorder="1" applyAlignment="1">
      <alignment vertical="top"/>
    </xf>
    <xf numFmtId="0" fontId="17" fillId="0" borderId="1" xfId="0" applyFont="1" applyBorder="1"/>
    <xf numFmtId="0" fontId="17" fillId="0" borderId="1" xfId="0" applyFont="1" applyBorder="1" applyAlignment="1">
      <alignment wrapText="1"/>
    </xf>
    <xf numFmtId="0" fontId="17" fillId="0" borderId="1" xfId="0" applyFont="1" applyBorder="1" applyAlignment="1">
      <alignment horizontal="center" wrapText="1"/>
    </xf>
    <xf numFmtId="2" fontId="17" fillId="0" borderId="1" xfId="0" applyNumberFormat="1" applyFont="1" applyBorder="1" applyAlignment="1">
      <alignment horizontal="center" wrapText="1"/>
    </xf>
    <xf numFmtId="2" fontId="16" fillId="0" borderId="1" xfId="0" applyNumberFormat="1" applyFont="1" applyBorder="1" applyAlignment="1">
      <alignment horizontal="center" wrapText="1"/>
    </xf>
    <xf numFmtId="0" fontId="16" fillId="0" borderId="1" xfId="0" applyFont="1" applyBorder="1" applyAlignment="1">
      <alignment vertical="top" wrapText="1"/>
    </xf>
    <xf numFmtId="0" fontId="17" fillId="0" borderId="0" xfId="0" applyFont="1" applyAlignment="1">
      <alignment horizontal="center"/>
    </xf>
    <xf numFmtId="2" fontId="17" fillId="0" borderId="0" xfId="0" applyNumberFormat="1" applyFont="1" applyAlignment="1">
      <alignment horizontal="center"/>
    </xf>
    <xf numFmtId="0" fontId="20" fillId="0" borderId="0" xfId="0" applyFont="1" applyAlignment="1">
      <alignment wrapText="1"/>
    </xf>
    <xf numFmtId="0" fontId="25" fillId="0" borderId="0" xfId="3" applyFont="1"/>
    <xf numFmtId="0" fontId="27" fillId="0" borderId="0" xfId="3" applyFont="1"/>
    <xf numFmtId="0" fontId="25" fillId="0" borderId="1" xfId="3" applyFont="1" applyBorder="1" applyAlignment="1">
      <alignment horizontal="center"/>
    </xf>
    <xf numFmtId="2" fontId="25" fillId="0" borderId="1" xfId="3" applyNumberFormat="1" applyFont="1" applyBorder="1" applyAlignment="1">
      <alignment horizontal="center"/>
    </xf>
    <xf numFmtId="0" fontId="25" fillId="0" borderId="0" xfId="3" applyFont="1" applyAlignment="1">
      <alignment vertical="top" wrapText="1"/>
    </xf>
    <xf numFmtId="0" fontId="25" fillId="0" borderId="0" xfId="3" applyFont="1" applyAlignment="1">
      <alignment vertical="top"/>
    </xf>
    <xf numFmtId="0" fontId="25" fillId="0" borderId="0" xfId="3" applyFont="1" applyAlignment="1">
      <alignment horizontal="center" vertical="top"/>
    </xf>
    <xf numFmtId="0" fontId="25" fillId="0" borderId="0" xfId="3" applyFont="1" applyFill="1" applyBorder="1" applyAlignment="1">
      <alignment horizontal="center" vertical="center"/>
    </xf>
    <xf numFmtId="0" fontId="29" fillId="0" borderId="0" xfId="3" applyFont="1" applyFill="1" applyBorder="1" applyAlignment="1">
      <alignment horizontal="center"/>
    </xf>
    <xf numFmtId="0" fontId="25" fillId="0" borderId="0" xfId="3" applyFont="1" applyFill="1" applyAlignment="1">
      <alignment horizontal="center"/>
    </xf>
    <xf numFmtId="0" fontId="25" fillId="0" borderId="0" xfId="3" applyFont="1" applyAlignment="1">
      <alignment horizontal="right"/>
    </xf>
    <xf numFmtId="2" fontId="25" fillId="0" borderId="0" xfId="3" applyNumberFormat="1" applyFont="1"/>
    <xf numFmtId="0" fontId="25" fillId="0" borderId="0" xfId="3" applyFont="1" applyFill="1" applyBorder="1" applyAlignment="1">
      <alignment vertical="center"/>
    </xf>
    <xf numFmtId="0" fontId="27" fillId="0" borderId="0" xfId="3" applyFont="1" applyFill="1" applyBorder="1" applyAlignment="1">
      <alignment vertical="center"/>
    </xf>
    <xf numFmtId="0" fontId="27" fillId="0" borderId="1" xfId="3" applyFont="1" applyFill="1" applyBorder="1" applyAlignment="1">
      <alignment horizontal="center" vertical="center"/>
    </xf>
    <xf numFmtId="0" fontId="27" fillId="0" borderId="2" xfId="3" applyFont="1" applyFill="1" applyBorder="1" applyAlignment="1">
      <alignment horizontal="center" vertical="center"/>
    </xf>
    <xf numFmtId="0" fontId="27" fillId="0" borderId="1" xfId="3" applyFont="1" applyFill="1" applyBorder="1" applyAlignment="1">
      <alignment horizontal="center" vertical="center" wrapText="1"/>
    </xf>
    <xf numFmtId="0" fontId="27" fillId="0" borderId="0" xfId="3" applyFont="1" applyFill="1" applyBorder="1" applyAlignment="1">
      <alignment horizontal="center" vertical="center"/>
    </xf>
    <xf numFmtId="0" fontId="25" fillId="0" borderId="9" xfId="3" applyFont="1" applyFill="1" applyBorder="1" applyAlignment="1">
      <alignment horizontal="center" vertical="center" wrapText="1"/>
    </xf>
    <xf numFmtId="0" fontId="25" fillId="0" borderId="10" xfId="3" applyFont="1" applyFill="1" applyBorder="1" applyAlignment="1">
      <alignment horizontal="center" vertical="center"/>
    </xf>
    <xf numFmtId="0" fontId="25" fillId="0" borderId="10" xfId="3" applyFont="1" applyFill="1" applyBorder="1" applyAlignment="1">
      <alignment horizontal="center" vertical="center" wrapText="1"/>
    </xf>
    <xf numFmtId="0" fontId="25" fillId="0" borderId="10" xfId="3" applyFont="1" applyFill="1" applyBorder="1" applyAlignment="1">
      <alignment vertical="center" wrapText="1"/>
    </xf>
    <xf numFmtId="0" fontId="25" fillId="0" borderId="11" xfId="3" applyFont="1" applyFill="1" applyBorder="1" applyAlignment="1">
      <alignment vertical="center" wrapText="1"/>
    </xf>
    <xf numFmtId="0" fontId="25" fillId="0" borderId="12" xfId="3" applyFont="1" applyFill="1" applyBorder="1" applyAlignment="1">
      <alignment vertical="center" wrapText="1"/>
    </xf>
    <xf numFmtId="0" fontId="25" fillId="0" borderId="13" xfId="3" applyFont="1" applyFill="1" applyBorder="1" applyAlignment="1">
      <alignment horizontal="center" vertical="center" wrapText="1"/>
    </xf>
    <xf numFmtId="0" fontId="25" fillId="0" borderId="14" xfId="3" applyFont="1" applyFill="1" applyBorder="1" applyAlignment="1">
      <alignment horizontal="center" vertical="center"/>
    </xf>
    <xf numFmtId="2" fontId="25" fillId="0" borderId="14" xfId="3" applyNumberFormat="1" applyFont="1" applyFill="1" applyBorder="1" applyAlignment="1">
      <alignment horizontal="center" vertical="center"/>
    </xf>
    <xf numFmtId="2" fontId="25" fillId="0" borderId="14" xfId="3" applyNumberFormat="1" applyFont="1" applyFill="1" applyBorder="1" applyAlignment="1">
      <alignment horizontal="center" vertical="center" wrapText="1"/>
    </xf>
    <xf numFmtId="2" fontId="25" fillId="0" borderId="14" xfId="3" applyNumberFormat="1" applyFont="1" applyFill="1" applyBorder="1" applyAlignment="1">
      <alignment vertical="center" wrapText="1"/>
    </xf>
    <xf numFmtId="2" fontId="25" fillId="0" borderId="15" xfId="3" applyNumberFormat="1" applyFont="1" applyFill="1" applyBorder="1" applyAlignment="1">
      <alignment vertical="center" wrapText="1"/>
    </xf>
    <xf numFmtId="2" fontId="25" fillId="0" borderId="0" xfId="3" applyNumberFormat="1" applyFont="1" applyFill="1" applyBorder="1" applyAlignment="1">
      <alignment vertical="center"/>
    </xf>
    <xf numFmtId="0" fontId="25" fillId="0" borderId="14" xfId="3" applyFont="1" applyFill="1" applyBorder="1" applyAlignment="1">
      <alignment vertical="top"/>
    </xf>
    <xf numFmtId="0" fontId="25" fillId="0" borderId="14" xfId="3" applyFont="1" applyFill="1" applyBorder="1" applyAlignment="1">
      <alignment horizontal="left" vertical="top" wrapText="1"/>
    </xf>
    <xf numFmtId="0" fontId="25" fillId="0" borderId="14" xfId="3" applyFont="1" applyFill="1" applyBorder="1" applyAlignment="1">
      <alignment horizontal="left" vertical="top"/>
    </xf>
    <xf numFmtId="2" fontId="25" fillId="0" borderId="14" xfId="3" applyNumberFormat="1" applyFont="1" applyFill="1" applyBorder="1" applyAlignment="1">
      <alignment horizontal="left" vertical="top"/>
    </xf>
    <xf numFmtId="1" fontId="25" fillId="0" borderId="14" xfId="3" applyNumberFormat="1" applyFont="1" applyFill="1" applyBorder="1" applyAlignment="1">
      <alignment horizontal="center" vertical="top"/>
    </xf>
    <xf numFmtId="166" fontId="25" fillId="0" borderId="14" xfId="3" applyNumberFormat="1" applyFont="1" applyFill="1" applyBorder="1" applyAlignment="1">
      <alignment vertical="center" wrapText="1"/>
    </xf>
    <xf numFmtId="2" fontId="25" fillId="0" borderId="16" xfId="3" applyNumberFormat="1" applyFont="1" applyFill="1" applyBorder="1" applyAlignment="1">
      <alignment horizontal="center" vertical="center" wrapText="1"/>
    </xf>
    <xf numFmtId="0" fontId="25" fillId="0" borderId="17" xfId="3" applyFont="1" applyFill="1" applyBorder="1" applyAlignment="1">
      <alignment horizontal="center" vertical="center"/>
    </xf>
    <xf numFmtId="0" fontId="25" fillId="0" borderId="18" xfId="3" applyFont="1" applyFill="1" applyBorder="1" applyAlignment="1">
      <alignment horizontal="center" vertical="center"/>
    </xf>
    <xf numFmtId="2" fontId="25" fillId="0" borderId="18" xfId="3" applyNumberFormat="1" applyFont="1" applyFill="1" applyBorder="1" applyAlignment="1">
      <alignment horizontal="right" vertical="center"/>
    </xf>
    <xf numFmtId="2" fontId="25" fillId="0" borderId="18" xfId="3" applyNumberFormat="1" applyFont="1" applyFill="1" applyBorder="1" applyAlignment="1">
      <alignment horizontal="center" vertical="center"/>
    </xf>
    <xf numFmtId="0" fontId="25" fillId="0" borderId="18" xfId="3" applyFont="1" applyFill="1" applyBorder="1" applyAlignment="1">
      <alignment vertical="center"/>
    </xf>
    <xf numFmtId="0" fontId="25" fillId="0" borderId="19" xfId="3" applyFont="1" applyFill="1" applyBorder="1" applyAlignment="1">
      <alignment vertical="center"/>
    </xf>
    <xf numFmtId="0" fontId="25" fillId="0" borderId="20" xfId="3" applyFont="1" applyFill="1" applyBorder="1" applyAlignment="1">
      <alignment vertical="center"/>
    </xf>
    <xf numFmtId="2" fontId="25" fillId="0" borderId="0" xfId="3" applyNumberFormat="1" applyFont="1" applyFill="1" applyBorder="1" applyAlignment="1">
      <alignment horizontal="right" vertical="center"/>
    </xf>
    <xf numFmtId="2" fontId="25" fillId="0" borderId="0" xfId="3" applyNumberFormat="1" applyFont="1" applyFill="1" applyBorder="1" applyAlignment="1">
      <alignment horizontal="center" vertical="center"/>
    </xf>
    <xf numFmtId="0" fontId="25" fillId="0" borderId="0" xfId="3" applyFont="1" applyFill="1" applyBorder="1"/>
    <xf numFmtId="0" fontId="25" fillId="0" borderId="0" xfId="3" applyFont="1" applyFill="1" applyBorder="1" applyAlignment="1"/>
    <xf numFmtId="0" fontId="26" fillId="0" borderId="0" xfId="3" applyFont="1" applyFill="1" applyBorder="1"/>
    <xf numFmtId="0" fontId="26" fillId="0" borderId="0" xfId="3" applyFont="1" applyFill="1" applyBorder="1" applyAlignment="1">
      <alignment horizontal="center"/>
    </xf>
    <xf numFmtId="0" fontId="26" fillId="0" borderId="0" xfId="3" applyFont="1" applyFill="1" applyBorder="1" applyAlignment="1">
      <alignment vertical="center"/>
    </xf>
    <xf numFmtId="0" fontId="26" fillId="0" borderId="0" xfId="3" applyFont="1" applyFill="1" applyBorder="1" applyAlignment="1"/>
    <xf numFmtId="0" fontId="25" fillId="0" borderId="0" xfId="3" applyFont="1" applyFill="1" applyBorder="1" applyAlignment="1">
      <alignment vertical="top"/>
    </xf>
    <xf numFmtId="0" fontId="24" fillId="0" borderId="0" xfId="3" applyFont="1" applyFill="1" applyBorder="1" applyAlignment="1">
      <alignment horizontal="center" vertical="top"/>
    </xf>
    <xf numFmtId="0" fontId="25" fillId="0" borderId="0" xfId="3" applyFont="1" applyFill="1" applyBorder="1" applyAlignment="1">
      <alignment horizontal="center" vertical="top"/>
    </xf>
    <xf numFmtId="0" fontId="25" fillId="0" borderId="0" xfId="3" applyFont="1" applyBorder="1"/>
    <xf numFmtId="0" fontId="25" fillId="0" borderId="1" xfId="3" applyFont="1" applyBorder="1" applyAlignment="1">
      <alignment horizontal="center" vertical="center" wrapText="1"/>
    </xf>
    <xf numFmtId="168" fontId="25" fillId="0" borderId="1" xfId="3" applyNumberFormat="1" applyFont="1" applyBorder="1" applyAlignment="1">
      <alignment horizontal="center" vertical="center" wrapText="1"/>
    </xf>
    <xf numFmtId="168" fontId="25" fillId="0" borderId="1" xfId="3" applyNumberFormat="1" applyFont="1" applyBorder="1" applyAlignment="1">
      <alignment vertical="center" wrapText="1" indent="2"/>
    </xf>
    <xf numFmtId="0" fontId="25" fillId="0" borderId="0" xfId="3" applyFont="1" applyBorder="1" applyAlignment="1">
      <alignment horizontal="center" vertical="center" wrapText="1"/>
    </xf>
    <xf numFmtId="169" fontId="25" fillId="0" borderId="1" xfId="3" applyNumberFormat="1" applyFont="1" applyBorder="1" applyAlignment="1">
      <alignment horizontal="center" vertical="top" wrapText="1"/>
    </xf>
    <xf numFmtId="169" fontId="25" fillId="0" borderId="1" xfId="3" applyNumberFormat="1" applyFont="1" applyBorder="1" applyAlignment="1">
      <alignment horizontal="center" wrapText="1"/>
    </xf>
    <xf numFmtId="169" fontId="25" fillId="0" borderId="0" xfId="3" applyNumberFormat="1" applyFont="1" applyBorder="1" applyAlignment="1">
      <alignment horizontal="center" vertical="center" wrapText="1"/>
    </xf>
    <xf numFmtId="0" fontId="25" fillId="0" borderId="0" xfId="3" applyFont="1" applyBorder="1" applyAlignment="1">
      <alignment horizontal="center" vertical="top" wrapText="1"/>
    </xf>
    <xf numFmtId="169" fontId="25" fillId="0" borderId="0" xfId="3" applyNumberFormat="1" applyFont="1" applyBorder="1" applyAlignment="1">
      <alignment horizontal="center" vertical="top" wrapText="1"/>
    </xf>
    <xf numFmtId="169" fontId="25" fillId="0" borderId="0" xfId="3" applyNumberFormat="1" applyFont="1" applyBorder="1" applyAlignment="1">
      <alignment horizontal="center" wrapText="1"/>
    </xf>
    <xf numFmtId="169" fontId="25" fillId="0" borderId="0" xfId="3" applyNumberFormat="1" applyFont="1" applyBorder="1" applyAlignment="1">
      <alignment vertical="center" wrapText="1"/>
    </xf>
    <xf numFmtId="169" fontId="25" fillId="0" borderId="0" xfId="3" applyNumberFormat="1" applyFont="1" applyFill="1" applyBorder="1" applyAlignment="1">
      <alignment horizontal="center" vertical="top" wrapText="1"/>
    </xf>
    <xf numFmtId="169" fontId="25" fillId="0" borderId="0" xfId="3" applyNumberFormat="1" applyFont="1" applyFill="1" applyBorder="1" applyAlignment="1">
      <alignment horizontal="center" vertical="center" wrapText="1"/>
    </xf>
    <xf numFmtId="0" fontId="25" fillId="0" borderId="0" xfId="3" applyFont="1" applyFill="1" applyBorder="1" applyAlignment="1">
      <alignment horizontal="right" vertical="top" wrapText="1"/>
    </xf>
    <xf numFmtId="168" fontId="25" fillId="0" borderId="0" xfId="3" applyNumberFormat="1" applyFont="1" applyFill="1" applyBorder="1" applyAlignment="1">
      <alignment horizontal="center" vertical="top" wrapText="1"/>
    </xf>
    <xf numFmtId="0" fontId="25" fillId="0" borderId="0" xfId="3" applyFont="1" applyFill="1" applyBorder="1" applyAlignment="1">
      <alignment horizontal="justify" vertical="top" wrapText="1"/>
    </xf>
    <xf numFmtId="0" fontId="25" fillId="0" borderId="0" xfId="3" applyFont="1" applyFill="1" applyBorder="1" applyAlignment="1">
      <alignment horizontal="center" wrapText="1"/>
    </xf>
    <xf numFmtId="168" fontId="25" fillId="0" borderId="0" xfId="3" applyNumberFormat="1" applyFont="1" applyFill="1" applyBorder="1" applyAlignment="1">
      <alignment vertical="top" wrapText="1"/>
    </xf>
    <xf numFmtId="0" fontId="31" fillId="0" borderId="0" xfId="3" applyFont="1" applyFill="1" applyBorder="1" applyAlignment="1">
      <alignment horizontal="justify" vertical="top" wrapText="1"/>
    </xf>
    <xf numFmtId="168" fontId="25" fillId="0" borderId="0" xfId="3" applyNumberFormat="1" applyFont="1" applyFill="1" applyBorder="1" applyAlignment="1">
      <alignment horizontal="center" wrapText="1"/>
    </xf>
    <xf numFmtId="170" fontId="25" fillId="0" borderId="0" xfId="3" applyNumberFormat="1" applyFont="1" applyFill="1" applyBorder="1" applyAlignment="1">
      <alignment horizontal="right" vertical="top" wrapText="1"/>
    </xf>
    <xf numFmtId="2" fontId="25" fillId="0" borderId="0" xfId="3" applyNumberFormat="1" applyFont="1" applyFill="1" applyBorder="1" applyAlignment="1">
      <alignment vertical="top" wrapText="1"/>
    </xf>
    <xf numFmtId="10" fontId="25" fillId="0" borderId="0" xfId="3" applyNumberFormat="1" applyFont="1" applyFill="1" applyBorder="1" applyAlignment="1">
      <alignment horizontal="center" vertical="top" wrapText="1"/>
    </xf>
    <xf numFmtId="166" fontId="25" fillId="0" borderId="0" xfId="3" applyNumberFormat="1" applyFont="1" applyFill="1" applyBorder="1" applyAlignment="1">
      <alignment horizontal="right" vertical="top" wrapText="1"/>
    </xf>
    <xf numFmtId="2" fontId="25" fillId="0" borderId="0" xfId="3" applyNumberFormat="1" applyFont="1" applyFill="1" applyBorder="1" applyAlignment="1">
      <alignment horizontal="right" vertical="top" wrapText="1"/>
    </xf>
    <xf numFmtId="170" fontId="25" fillId="0" borderId="0" xfId="3" applyNumberFormat="1" applyFont="1" applyFill="1" applyBorder="1" applyAlignment="1">
      <alignment horizontal="center" vertical="top" wrapText="1"/>
    </xf>
    <xf numFmtId="0" fontId="25" fillId="0" borderId="0" xfId="3" applyFont="1" applyFill="1" applyBorder="1" applyAlignment="1">
      <alignment horizontal="center" vertical="top" wrapText="1"/>
    </xf>
    <xf numFmtId="171" fontId="25" fillId="0" borderId="0" xfId="3" applyNumberFormat="1" applyFont="1" applyFill="1" applyBorder="1" applyAlignment="1">
      <alignment horizontal="center" vertical="top" wrapText="1"/>
    </xf>
    <xf numFmtId="0" fontId="27" fillId="0" borderId="0" xfId="3" applyFont="1" applyFill="1" applyBorder="1" applyAlignment="1">
      <alignment horizontal="center" vertical="top" wrapText="1"/>
    </xf>
    <xf numFmtId="0" fontId="27" fillId="0" borderId="0" xfId="3" applyFont="1" applyFill="1" applyBorder="1" applyAlignment="1">
      <alignment horizontal="right" vertical="top" wrapText="1"/>
    </xf>
    <xf numFmtId="0" fontId="27" fillId="0" borderId="0" xfId="3" applyFont="1" applyFill="1" applyBorder="1" applyAlignment="1">
      <alignment horizontal="justify" vertical="top" wrapText="1"/>
    </xf>
    <xf numFmtId="10" fontId="27" fillId="0" borderId="0" xfId="3" applyNumberFormat="1" applyFont="1" applyFill="1" applyBorder="1" applyAlignment="1">
      <alignment horizontal="center" vertical="top" wrapText="1"/>
    </xf>
    <xf numFmtId="168" fontId="27" fillId="0" borderId="0" xfId="3" applyNumberFormat="1" applyFont="1" applyFill="1" applyBorder="1" applyAlignment="1">
      <alignment horizontal="center" vertical="top" wrapText="1"/>
    </xf>
    <xf numFmtId="168" fontId="27" fillId="0" borderId="0" xfId="3" applyNumberFormat="1" applyFont="1" applyFill="1" applyBorder="1" applyAlignment="1">
      <alignment vertical="top" wrapText="1"/>
    </xf>
    <xf numFmtId="168" fontId="27" fillId="0" borderId="1" xfId="3" applyNumberFormat="1" applyFont="1" applyFill="1" applyBorder="1" applyAlignment="1">
      <alignment horizontal="right" vertical="top" wrapText="1"/>
    </xf>
    <xf numFmtId="169" fontId="27" fillId="0" borderId="0" xfId="3" applyNumberFormat="1" applyFont="1" applyFill="1" applyBorder="1" applyAlignment="1">
      <alignment horizontal="center" vertical="center" wrapText="1"/>
    </xf>
    <xf numFmtId="0" fontId="25" fillId="0" borderId="0" xfId="3" applyFont="1" applyFill="1" applyBorder="1" applyAlignment="1">
      <alignment horizontal="center" vertical="top" textRotation="90" wrapText="1"/>
    </xf>
    <xf numFmtId="2" fontId="25" fillId="0" borderId="0" xfId="3" applyNumberFormat="1" applyFont="1" applyFill="1" applyBorder="1" applyAlignment="1">
      <alignment horizontal="justify" vertical="top" wrapText="1"/>
    </xf>
    <xf numFmtId="0" fontId="27" fillId="0" borderId="0" xfId="3" applyFont="1" applyFill="1" applyBorder="1" applyAlignment="1">
      <alignment horizontal="center" wrapText="1"/>
    </xf>
    <xf numFmtId="0" fontId="25" fillId="0" borderId="0" xfId="3" applyFont="1" applyFill="1" applyBorder="1" applyAlignment="1">
      <alignment vertical="top" wrapText="1"/>
    </xf>
    <xf numFmtId="1" fontId="25" fillId="0" borderId="0" xfId="3" applyNumberFormat="1" applyFont="1" applyFill="1" applyBorder="1" applyAlignment="1">
      <alignment horizontal="center" vertical="center" wrapText="1"/>
    </xf>
    <xf numFmtId="2" fontId="25" fillId="0" borderId="0" xfId="3" applyNumberFormat="1" applyFont="1" applyFill="1" applyBorder="1" applyAlignment="1">
      <alignment horizontal="center" wrapText="1"/>
    </xf>
    <xf numFmtId="2" fontId="27" fillId="0" borderId="0" xfId="3" applyNumberFormat="1" applyFont="1" applyFill="1" applyBorder="1" applyAlignment="1">
      <alignment horizontal="justify" vertical="top" wrapText="1"/>
    </xf>
    <xf numFmtId="2" fontId="27" fillId="0" borderId="0" xfId="3" applyNumberFormat="1" applyFont="1" applyFill="1" applyBorder="1" applyAlignment="1">
      <alignment horizontal="center" wrapText="1"/>
    </xf>
    <xf numFmtId="166" fontId="27" fillId="0" borderId="0" xfId="3" applyNumberFormat="1" applyFont="1" applyFill="1" applyBorder="1" applyAlignment="1">
      <alignment horizontal="right" vertical="top" wrapText="1"/>
    </xf>
    <xf numFmtId="2" fontId="27" fillId="0" borderId="0" xfId="3" applyNumberFormat="1" applyFont="1" applyFill="1" applyBorder="1" applyAlignment="1" applyProtection="1">
      <alignment vertical="top" wrapText="1"/>
      <protection hidden="1"/>
    </xf>
    <xf numFmtId="168" fontId="25" fillId="0" borderId="0" xfId="3" applyNumberFormat="1" applyFont="1" applyFill="1" applyBorder="1" applyAlignment="1">
      <alignment vertical="center" wrapText="1"/>
    </xf>
    <xf numFmtId="0" fontId="25" fillId="0" borderId="0" xfId="3" applyFont="1" applyFill="1" applyBorder="1" applyAlignment="1">
      <alignment horizontal="left" vertical="top"/>
    </xf>
    <xf numFmtId="2" fontId="25" fillId="0" borderId="0" xfId="3" applyNumberFormat="1" applyFont="1" applyFill="1" applyBorder="1" applyAlignment="1">
      <alignment vertical="center" wrapText="1"/>
    </xf>
    <xf numFmtId="2" fontId="32" fillId="0" borderId="0" xfId="3" applyNumberFormat="1" applyFont="1" applyFill="1" applyBorder="1" applyAlignment="1">
      <alignment horizontal="justify" vertical="top" wrapText="1"/>
    </xf>
    <xf numFmtId="2" fontId="27" fillId="0" borderId="1" xfId="3" applyNumberFormat="1" applyFont="1" applyFill="1" applyBorder="1" applyAlignment="1">
      <alignment vertical="top" wrapText="1"/>
    </xf>
    <xf numFmtId="0" fontId="25" fillId="0" borderId="0" xfId="3" applyFont="1" applyBorder="1" applyAlignment="1">
      <alignment horizontal="right" vertical="top" wrapText="1"/>
    </xf>
    <xf numFmtId="0" fontId="25" fillId="0" borderId="0" xfId="3" applyFont="1" applyBorder="1" applyAlignment="1">
      <alignment horizontal="center" wrapText="1"/>
    </xf>
    <xf numFmtId="168" fontId="25" fillId="0" borderId="0" xfId="3" applyNumberFormat="1" applyFont="1" applyBorder="1" applyAlignment="1">
      <alignment vertical="top" wrapText="1"/>
    </xf>
    <xf numFmtId="0" fontId="25" fillId="0" borderId="0" xfId="3" applyFont="1" applyBorder="1" applyAlignment="1">
      <alignment horizontal="left" vertical="top" wrapText="1"/>
    </xf>
    <xf numFmtId="0" fontId="25" fillId="0" borderId="0" xfId="3" applyFont="1" applyBorder="1" applyAlignment="1">
      <alignment horizontal="justify" vertical="top" wrapText="1"/>
    </xf>
    <xf numFmtId="170" fontId="25" fillId="3" borderId="0" xfId="3" applyNumberFormat="1" applyFont="1" applyFill="1" applyBorder="1" applyAlignment="1">
      <alignment horizontal="center" vertical="top" wrapText="1"/>
    </xf>
    <xf numFmtId="166" fontId="25" fillId="0" borderId="0" xfId="3" applyNumberFormat="1" applyFont="1" applyBorder="1" applyAlignment="1">
      <alignment horizontal="justify" vertical="top" wrapText="1"/>
    </xf>
    <xf numFmtId="2" fontId="25" fillId="0" borderId="0" xfId="3" applyNumberFormat="1" applyFont="1" applyBorder="1" applyAlignment="1">
      <alignment horizontal="center" wrapText="1"/>
    </xf>
    <xf numFmtId="168" fontId="25" fillId="0" borderId="0" xfId="3" applyNumberFormat="1" applyFont="1" applyBorder="1" applyAlignment="1">
      <alignment horizontal="right" vertical="top" wrapText="1"/>
    </xf>
    <xf numFmtId="0" fontId="31" fillId="0" borderId="0" xfId="3" applyFont="1" applyBorder="1" applyAlignment="1">
      <alignment horizontal="justify" vertical="top" wrapText="1"/>
    </xf>
    <xf numFmtId="0" fontId="25" fillId="0" borderId="0" xfId="3" applyFont="1" applyBorder="1" applyAlignment="1">
      <alignment vertical="top"/>
    </xf>
    <xf numFmtId="0" fontId="27" fillId="0" borderId="0" xfId="3" applyFont="1" applyBorder="1" applyAlignment="1">
      <alignment horizontal="center" vertical="top" wrapText="1"/>
    </xf>
    <xf numFmtId="0" fontId="27" fillId="0" borderId="0" xfId="3" applyFont="1" applyBorder="1" applyAlignment="1">
      <alignment horizontal="right" vertical="top" wrapText="1"/>
    </xf>
    <xf numFmtId="0" fontId="27" fillId="0" borderId="0" xfId="3" applyFont="1" applyBorder="1" applyAlignment="1">
      <alignment horizontal="justify" vertical="top" wrapText="1"/>
    </xf>
    <xf numFmtId="0" fontId="27" fillId="0" borderId="0" xfId="3" applyFont="1" applyBorder="1" applyAlignment="1">
      <alignment horizontal="center" wrapText="1"/>
    </xf>
    <xf numFmtId="168" fontId="27" fillId="0" borderId="0" xfId="3" applyNumberFormat="1" applyFont="1" applyBorder="1" applyAlignment="1">
      <alignment horizontal="center" vertical="top" wrapText="1"/>
    </xf>
    <xf numFmtId="168" fontId="27" fillId="0" borderId="0" xfId="3" applyNumberFormat="1" applyFont="1" applyBorder="1" applyAlignment="1">
      <alignment vertical="top" wrapText="1"/>
    </xf>
    <xf numFmtId="168" fontId="27" fillId="0" borderId="1" xfId="3" applyNumberFormat="1" applyFont="1" applyBorder="1" applyAlignment="1">
      <alignment horizontal="right" vertical="top" wrapText="1"/>
    </xf>
    <xf numFmtId="169" fontId="27" fillId="0" borderId="0" xfId="3" applyNumberFormat="1" applyFont="1" applyBorder="1" applyAlignment="1">
      <alignment horizontal="center" vertical="center" wrapText="1"/>
    </xf>
    <xf numFmtId="169" fontId="33" fillId="0" borderId="0" xfId="3" applyNumberFormat="1" applyFont="1" applyBorder="1" applyAlignment="1">
      <alignment horizontal="center" vertical="top" wrapText="1"/>
    </xf>
    <xf numFmtId="0" fontId="33" fillId="0" borderId="0" xfId="3" applyFont="1" applyBorder="1" applyAlignment="1">
      <alignment horizontal="justify" vertical="top" wrapText="1"/>
    </xf>
    <xf numFmtId="0" fontId="33" fillId="0" borderId="0" xfId="3" applyFont="1" applyBorder="1" applyAlignment="1">
      <alignment horizontal="center" wrapText="1"/>
    </xf>
    <xf numFmtId="0" fontId="33" fillId="0" borderId="0" xfId="3" applyFont="1" applyBorder="1" applyAlignment="1">
      <alignment horizontal="center" vertical="top" wrapText="1"/>
    </xf>
    <xf numFmtId="168" fontId="33" fillId="0" borderId="0" xfId="3" applyNumberFormat="1" applyFont="1" applyBorder="1" applyAlignment="1">
      <alignment vertical="top" wrapText="1"/>
    </xf>
    <xf numFmtId="168" fontId="33" fillId="0" borderId="0" xfId="3" applyNumberFormat="1" applyFont="1" applyBorder="1" applyAlignment="1">
      <alignment horizontal="center" vertical="top" wrapText="1"/>
    </xf>
    <xf numFmtId="169" fontId="33" fillId="0" borderId="0" xfId="3" applyNumberFormat="1" applyFont="1" applyBorder="1" applyAlignment="1">
      <alignment horizontal="center" vertical="center" wrapText="1"/>
    </xf>
    <xf numFmtId="0" fontId="33" fillId="0" borderId="0" xfId="3" applyNumberFormat="1" applyFont="1" applyBorder="1" applyAlignment="1">
      <alignment horizontal="center" vertical="top" wrapText="1"/>
    </xf>
    <xf numFmtId="0" fontId="33" fillId="0" borderId="0" xfId="3" applyFont="1" applyBorder="1" applyAlignment="1">
      <alignment horizontal="left" vertical="justify" wrapText="1"/>
    </xf>
    <xf numFmtId="168" fontId="33" fillId="0" borderId="0" xfId="3" applyNumberFormat="1" applyFont="1" applyBorder="1" applyAlignment="1">
      <alignment horizontal="justify" vertical="top" wrapText="1"/>
    </xf>
    <xf numFmtId="4" fontId="33" fillId="0" borderId="0" xfId="3" applyNumberFormat="1" applyFont="1" applyBorder="1" applyAlignment="1">
      <alignment horizontal="center" vertical="top" wrapText="1"/>
    </xf>
    <xf numFmtId="2" fontId="33" fillId="0" borderId="0" xfId="3" applyNumberFormat="1" applyFont="1" applyFill="1" applyBorder="1" applyAlignment="1">
      <alignment vertical="top" wrapText="1"/>
    </xf>
    <xf numFmtId="0" fontId="33" fillId="0" borderId="0" xfId="3" applyFont="1" applyFill="1" applyBorder="1" applyAlignment="1">
      <alignment vertical="center"/>
    </xf>
    <xf numFmtId="10" fontId="33" fillId="0" borderId="0" xfId="3" applyNumberFormat="1" applyFont="1" applyFill="1" applyBorder="1" applyAlignment="1">
      <alignment horizontal="center" vertical="top" wrapText="1"/>
    </xf>
    <xf numFmtId="166" fontId="33" fillId="0" borderId="0" xfId="3" applyNumberFormat="1" applyFont="1" applyFill="1" applyBorder="1" applyAlignment="1">
      <alignment horizontal="right" vertical="top" wrapText="1"/>
    </xf>
    <xf numFmtId="2" fontId="33" fillId="0" borderId="0" xfId="3" applyNumberFormat="1" applyFont="1" applyFill="1" applyBorder="1" applyAlignment="1">
      <alignment horizontal="right" vertical="top" wrapText="1"/>
    </xf>
    <xf numFmtId="0" fontId="33" fillId="0" borderId="0" xfId="3" applyFont="1" applyBorder="1" applyAlignment="1">
      <alignment vertical="top" wrapText="1"/>
    </xf>
    <xf numFmtId="10" fontId="33" fillId="3" borderId="0" xfId="3" applyNumberFormat="1" applyFont="1" applyFill="1" applyBorder="1" applyAlignment="1">
      <alignment horizontal="center" wrapText="1"/>
    </xf>
    <xf numFmtId="0" fontId="33" fillId="0" borderId="0" xfId="3" applyFont="1" applyFill="1" applyBorder="1" applyAlignment="1">
      <alignment vertical="top"/>
    </xf>
    <xf numFmtId="2" fontId="33" fillId="0" borderId="0" xfId="3" applyNumberFormat="1" applyFont="1" applyBorder="1" applyAlignment="1">
      <alignment vertical="top"/>
    </xf>
    <xf numFmtId="171" fontId="33" fillId="0" borderId="0" xfId="3" applyNumberFormat="1" applyFont="1" applyFill="1" applyBorder="1" applyAlignment="1">
      <alignment horizontal="center" vertical="top" wrapText="1"/>
    </xf>
    <xf numFmtId="0" fontId="34" fillId="0" borderId="0" xfId="3" applyFont="1" applyBorder="1" applyAlignment="1">
      <alignment horizontal="center" vertical="top" wrapText="1"/>
    </xf>
    <xf numFmtId="0" fontId="34" fillId="0" borderId="0" xfId="3" applyFont="1" applyBorder="1" applyAlignment="1">
      <alignment horizontal="right" vertical="top" wrapText="1"/>
    </xf>
    <xf numFmtId="0" fontId="34" fillId="0" borderId="0" xfId="3" applyFont="1" applyBorder="1" applyAlignment="1">
      <alignment horizontal="justify" vertical="top" wrapText="1"/>
    </xf>
    <xf numFmtId="0" fontId="34" fillId="0" borderId="0" xfId="3" applyFont="1" applyBorder="1" applyAlignment="1">
      <alignment horizontal="center" wrapText="1"/>
    </xf>
    <xf numFmtId="168" fontId="34" fillId="0" borderId="0" xfId="3" applyNumberFormat="1" applyFont="1" applyBorder="1" applyAlignment="1">
      <alignment horizontal="center" vertical="top" wrapText="1"/>
    </xf>
    <xf numFmtId="168" fontId="34" fillId="0" borderId="0" xfId="3" applyNumberFormat="1" applyFont="1" applyBorder="1" applyAlignment="1">
      <alignment vertical="top" wrapText="1"/>
    </xf>
    <xf numFmtId="168" fontId="34" fillId="0" borderId="1" xfId="3" applyNumberFormat="1" applyFont="1" applyBorder="1" applyAlignment="1">
      <alignment horizontal="right" vertical="top" wrapText="1"/>
    </xf>
    <xf numFmtId="169" fontId="34" fillId="0" borderId="0" xfId="3" applyNumberFormat="1" applyFont="1" applyBorder="1" applyAlignment="1">
      <alignment horizontal="center" vertical="center" wrapText="1"/>
    </xf>
    <xf numFmtId="168" fontId="25" fillId="0" borderId="0" xfId="3" applyNumberFormat="1" applyFont="1" applyBorder="1" applyAlignment="1">
      <alignment horizontal="center" vertical="top" wrapText="1"/>
    </xf>
    <xf numFmtId="0" fontId="25" fillId="0" borderId="1" xfId="3" applyFont="1" applyBorder="1" applyAlignment="1">
      <alignment horizontal="justify" vertical="top" wrapText="1"/>
    </xf>
    <xf numFmtId="168" fontId="25" fillId="0" borderId="0" xfId="3" applyNumberFormat="1" applyFont="1" applyBorder="1" applyAlignment="1">
      <alignment horizontal="justify" vertical="top" wrapText="1"/>
    </xf>
    <xf numFmtId="4" fontId="25" fillId="0" borderId="0" xfId="3" applyNumberFormat="1" applyFont="1" applyBorder="1" applyAlignment="1">
      <alignment horizontal="center" vertical="top" wrapText="1"/>
    </xf>
    <xf numFmtId="0" fontId="25" fillId="0" borderId="0" xfId="3" applyFont="1" applyBorder="1" applyAlignment="1">
      <alignment vertical="top" wrapText="1"/>
    </xf>
    <xf numFmtId="10" fontId="25" fillId="3" borderId="0" xfId="3" applyNumberFormat="1" applyFont="1" applyFill="1" applyBorder="1" applyAlignment="1">
      <alignment horizontal="center" wrapText="1"/>
    </xf>
    <xf numFmtId="2" fontId="25" fillId="0" borderId="0" xfId="3" applyNumberFormat="1" applyFont="1" applyBorder="1" applyAlignment="1">
      <alignment vertical="top"/>
    </xf>
    <xf numFmtId="172" fontId="25" fillId="0" borderId="0" xfId="3" applyNumberFormat="1" applyFont="1" applyFill="1" applyBorder="1" applyAlignment="1">
      <alignment horizontal="right" vertical="top"/>
    </xf>
    <xf numFmtId="172" fontId="25" fillId="0" borderId="0" xfId="3" applyNumberFormat="1" applyFont="1" applyFill="1" applyBorder="1" applyAlignment="1">
      <alignment vertical="top"/>
    </xf>
    <xf numFmtId="0" fontId="25" fillId="0" borderId="0" xfId="3" applyNumberFormat="1" applyFont="1" applyFill="1" applyBorder="1" applyAlignment="1">
      <alignment horizontal="left" vertical="top"/>
    </xf>
    <xf numFmtId="0" fontId="25" fillId="0" borderId="0" xfId="3" applyNumberFormat="1" applyFont="1" applyBorder="1" applyAlignment="1">
      <alignment horizontal="center" vertical="top" wrapText="1"/>
    </xf>
    <xf numFmtId="169" fontId="27" fillId="0" borderId="0" xfId="3" applyNumberFormat="1" applyFont="1" applyBorder="1" applyAlignment="1">
      <alignment horizontal="center" vertical="top" wrapText="1"/>
    </xf>
    <xf numFmtId="0" fontId="27" fillId="0" borderId="0" xfId="3" applyNumberFormat="1" applyFont="1" applyBorder="1" applyAlignment="1">
      <alignment horizontal="center" vertical="top" wrapText="1"/>
    </xf>
    <xf numFmtId="168" fontId="25" fillId="0" borderId="0" xfId="3" applyNumberFormat="1" applyFont="1" applyBorder="1" applyAlignment="1">
      <alignment horizontal="center" wrapText="1"/>
    </xf>
    <xf numFmtId="170" fontId="25" fillId="0" borderId="0" xfId="3" applyNumberFormat="1" applyFont="1" applyBorder="1" applyAlignment="1">
      <alignment vertical="top" wrapText="1"/>
    </xf>
    <xf numFmtId="0" fontId="25" fillId="0" borderId="0" xfId="3" applyFont="1" applyBorder="1" applyAlignment="1">
      <alignment horizontal="center" vertical="top"/>
    </xf>
    <xf numFmtId="0" fontId="27" fillId="0" borderId="0" xfId="3" applyFont="1" applyBorder="1" applyAlignment="1">
      <alignment horizontal="center" vertical="top"/>
    </xf>
    <xf numFmtId="168" fontId="27" fillId="0" borderId="0" xfId="3" applyNumberFormat="1" applyFont="1" applyBorder="1" applyAlignment="1">
      <alignment horizontal="justify" vertical="top" wrapText="1"/>
    </xf>
    <xf numFmtId="168" fontId="27" fillId="0" borderId="0" xfId="3" applyNumberFormat="1" applyFont="1" applyBorder="1" applyAlignment="1">
      <alignment horizontal="center" wrapText="1"/>
    </xf>
    <xf numFmtId="0" fontId="27" fillId="0" borderId="0" xfId="3" applyFont="1" applyBorder="1"/>
    <xf numFmtId="168" fontId="25" fillId="0" borderId="0" xfId="3" applyNumberFormat="1" applyFont="1" applyBorder="1" applyAlignment="1">
      <alignment horizontal="right" vertical="center" wrapText="1"/>
    </xf>
    <xf numFmtId="168" fontId="25" fillId="0" borderId="0" xfId="3" applyNumberFormat="1" applyFont="1" applyBorder="1" applyAlignment="1">
      <alignment horizontal="center" vertical="center" wrapText="1"/>
    </xf>
    <xf numFmtId="168" fontId="25" fillId="0" borderId="0" xfId="3" applyNumberFormat="1" applyFont="1" applyFill="1" applyBorder="1" applyAlignment="1">
      <alignment horizontal="justify" vertical="top" wrapText="1"/>
    </xf>
    <xf numFmtId="168" fontId="27" fillId="0" borderId="0" xfId="3" applyNumberFormat="1" applyFont="1" applyBorder="1" applyAlignment="1">
      <alignment horizontal="justify" vertical="center" wrapText="1"/>
    </xf>
    <xf numFmtId="168" fontId="25" fillId="0" borderId="0" xfId="3" applyNumberFormat="1" applyFont="1" applyBorder="1" applyAlignment="1">
      <alignment horizontal="justify" vertical="center" wrapText="1"/>
    </xf>
    <xf numFmtId="168" fontId="27" fillId="0" borderId="0" xfId="3" applyNumberFormat="1" applyFont="1" applyBorder="1" applyAlignment="1">
      <alignment horizontal="right" vertical="top" wrapText="1"/>
    </xf>
    <xf numFmtId="0" fontId="34" fillId="0" borderId="0" xfId="3" applyFont="1" applyBorder="1" applyAlignment="1">
      <alignment horizontal="center" vertical="top"/>
    </xf>
    <xf numFmtId="168" fontId="33" fillId="0" borderId="0" xfId="3" applyNumberFormat="1" applyFont="1" applyBorder="1" applyAlignment="1">
      <alignment horizontal="right" vertical="top" wrapText="1"/>
    </xf>
    <xf numFmtId="0" fontId="34" fillId="0" borderId="0" xfId="3" applyFont="1" applyBorder="1"/>
    <xf numFmtId="168" fontId="33" fillId="0" borderId="0" xfId="3" applyNumberFormat="1" applyFont="1" applyBorder="1" applyAlignment="1">
      <alignment horizontal="center" wrapText="1"/>
    </xf>
    <xf numFmtId="170" fontId="33" fillId="0" borderId="0" xfId="3" applyNumberFormat="1" applyFont="1" applyBorder="1" applyAlignment="1">
      <alignment vertical="top" wrapText="1"/>
    </xf>
    <xf numFmtId="168" fontId="33" fillId="0" borderId="0" xfId="3" applyNumberFormat="1" applyFont="1" applyFill="1" applyBorder="1" applyAlignment="1">
      <alignment horizontal="justify" vertical="top" wrapText="1"/>
    </xf>
    <xf numFmtId="168" fontId="33" fillId="0" borderId="0" xfId="3" applyNumberFormat="1" applyFont="1" applyFill="1" applyBorder="1" applyAlignment="1">
      <alignment horizontal="center" wrapText="1"/>
    </xf>
    <xf numFmtId="168" fontId="33" fillId="0" borderId="0" xfId="3" applyNumberFormat="1" applyFont="1" applyFill="1" applyBorder="1" applyAlignment="1">
      <alignment vertical="top" wrapText="1"/>
    </xf>
    <xf numFmtId="168" fontId="33" fillId="0" borderId="0" xfId="3" applyNumberFormat="1" applyFont="1" applyBorder="1" applyAlignment="1">
      <alignment horizontal="right" vertical="center" wrapText="1"/>
    </xf>
    <xf numFmtId="168" fontId="34" fillId="0" borderId="0" xfId="3" applyNumberFormat="1" applyFont="1" applyBorder="1" applyAlignment="1">
      <alignment horizontal="justify" vertical="center" wrapText="1"/>
    </xf>
    <xf numFmtId="168" fontId="34" fillId="0" borderId="0" xfId="3" applyNumberFormat="1" applyFont="1" applyBorder="1" applyAlignment="1">
      <alignment horizontal="center" wrapText="1"/>
    </xf>
    <xf numFmtId="168" fontId="25" fillId="0" borderId="1" xfId="3" applyNumberFormat="1" applyFont="1" applyBorder="1" applyAlignment="1">
      <alignment horizontal="justify" vertical="center" wrapText="1"/>
    </xf>
    <xf numFmtId="168" fontId="25" fillId="0" borderId="0" xfId="3" applyNumberFormat="1" applyFont="1" applyBorder="1" applyAlignment="1">
      <alignment horizontal="right" wrapText="1"/>
    </xf>
    <xf numFmtId="168" fontId="25" fillId="0" borderId="0" xfId="3" applyNumberFormat="1" applyFont="1" applyFill="1" applyBorder="1" applyAlignment="1">
      <alignment wrapText="1"/>
    </xf>
    <xf numFmtId="168" fontId="25" fillId="0" borderId="0" xfId="3" applyNumberFormat="1" applyFont="1" applyBorder="1" applyAlignment="1">
      <alignment wrapText="1"/>
    </xf>
    <xf numFmtId="168" fontId="27" fillId="0" borderId="0" xfId="3" applyNumberFormat="1" applyFont="1" applyFill="1" applyBorder="1" applyAlignment="1">
      <alignment horizontal="justify" vertical="top" wrapText="1"/>
    </xf>
    <xf numFmtId="168" fontId="27" fillId="0" borderId="0" xfId="3" applyNumberFormat="1" applyFont="1" applyFill="1" applyBorder="1" applyAlignment="1">
      <alignment horizontal="center" wrapText="1"/>
    </xf>
    <xf numFmtId="2" fontId="25" fillId="0" borderId="0" xfId="3" applyNumberFormat="1" applyFont="1" applyFill="1" applyBorder="1" applyAlignment="1">
      <alignment horizontal="center" wrapText="1" shrinkToFit="1"/>
    </xf>
    <xf numFmtId="168" fontId="25" fillId="0" borderId="0" xfId="3" applyNumberFormat="1" applyFont="1" applyBorder="1" applyAlignment="1">
      <alignment horizontal="justify" wrapText="1"/>
    </xf>
    <xf numFmtId="0" fontId="25" fillId="0" borderId="0" xfId="3" applyFont="1" applyBorder="1" applyAlignment="1">
      <alignment horizontal="left" vertical="justify" wrapText="1"/>
    </xf>
    <xf numFmtId="2" fontId="25" fillId="0" borderId="0" xfId="3" applyNumberFormat="1" applyFont="1" applyBorder="1" applyAlignment="1">
      <alignment horizontal="center" vertical="top" wrapText="1" shrinkToFit="1"/>
    </xf>
    <xf numFmtId="168" fontId="25" fillId="0" borderId="0" xfId="3" applyNumberFormat="1" applyFont="1" applyFill="1" applyBorder="1" applyAlignment="1">
      <alignment horizontal="right" vertical="top" wrapText="1"/>
    </xf>
    <xf numFmtId="2" fontId="25" fillId="0" borderId="0" xfId="3" applyNumberFormat="1" applyFont="1" applyFill="1" applyBorder="1" applyAlignment="1">
      <alignment horizontal="center" vertical="top" wrapText="1" shrinkToFit="1"/>
    </xf>
    <xf numFmtId="168" fontId="25" fillId="0" borderId="0" xfId="3" applyNumberFormat="1" applyFont="1" applyFill="1" applyBorder="1" applyAlignment="1">
      <alignment horizontal="left" vertical="center" wrapText="1"/>
    </xf>
    <xf numFmtId="2" fontId="25" fillId="0" borderId="0" xfId="3" applyNumberFormat="1" applyFont="1" applyFill="1" applyBorder="1" applyAlignment="1">
      <alignment horizontal="center" vertical="center" wrapText="1" shrinkToFit="1"/>
    </xf>
    <xf numFmtId="166" fontId="25" fillId="0" borderId="0" xfId="3" applyNumberFormat="1" applyFont="1" applyFill="1" applyBorder="1" applyAlignment="1">
      <alignment horizontal="center" vertical="top" wrapText="1" shrinkToFit="1"/>
    </xf>
    <xf numFmtId="168" fontId="33" fillId="0" borderId="1" xfId="3" applyNumberFormat="1" applyFont="1" applyBorder="1" applyAlignment="1">
      <alignment horizontal="right" vertical="top" wrapText="1"/>
    </xf>
    <xf numFmtId="168" fontId="25" fillId="0" borderId="1" xfId="3" applyNumberFormat="1" applyFont="1" applyFill="1" applyBorder="1" applyAlignment="1">
      <alignment horizontal="justify" vertical="top" wrapText="1"/>
    </xf>
    <xf numFmtId="0" fontId="25" fillId="0" borderId="0" xfId="3" applyFont="1" applyBorder="1" applyAlignment="1">
      <alignment horizontal="center"/>
    </xf>
    <xf numFmtId="0" fontId="27" fillId="0" borderId="0" xfId="3" applyFont="1" applyBorder="1" applyAlignment="1">
      <alignment vertical="top"/>
    </xf>
    <xf numFmtId="166" fontId="25" fillId="0" borderId="0" xfId="3" applyNumberFormat="1" applyFont="1" applyBorder="1" applyAlignment="1">
      <alignment horizontal="center" vertical="top" wrapText="1" shrinkToFit="1"/>
    </xf>
    <xf numFmtId="166" fontId="25" fillId="0" borderId="0" xfId="3" applyNumberFormat="1" applyFont="1" applyBorder="1" applyAlignment="1">
      <alignment horizontal="center" vertical="center" wrapText="1" shrinkToFit="1"/>
    </xf>
    <xf numFmtId="166" fontId="25" fillId="0" borderId="0" xfId="3" applyNumberFormat="1" applyFont="1" applyFill="1" applyBorder="1" applyAlignment="1">
      <alignment horizontal="center" vertical="center" wrapText="1" shrinkToFit="1"/>
    </xf>
    <xf numFmtId="168" fontId="25" fillId="0" borderId="0" xfId="3" applyNumberFormat="1" applyFont="1" applyFill="1" applyBorder="1" applyAlignment="1">
      <alignment horizontal="right" vertical="center" wrapText="1"/>
    </xf>
    <xf numFmtId="0" fontId="27" fillId="0" borderId="0" xfId="3" applyFont="1" applyFill="1" applyBorder="1" applyAlignment="1">
      <alignment horizontal="center" vertical="top"/>
    </xf>
    <xf numFmtId="0" fontId="27" fillId="0" borderId="0" xfId="3" applyFont="1" applyFill="1" applyBorder="1"/>
    <xf numFmtId="2" fontId="25" fillId="0" borderId="22" xfId="3" quotePrefix="1" applyNumberFormat="1" applyFont="1" applyFill="1" applyBorder="1" applyAlignment="1" applyProtection="1">
      <alignment horizontal="right"/>
      <protection locked="0"/>
    </xf>
    <xf numFmtId="168" fontId="25" fillId="0" borderId="0" xfId="3" applyNumberFormat="1" applyFont="1" applyFill="1" applyBorder="1" applyAlignment="1">
      <alignment horizontal="left" vertical="top" wrapText="1"/>
    </xf>
    <xf numFmtId="170" fontId="25" fillId="0" borderId="0" xfId="3" applyNumberFormat="1" applyFont="1" applyBorder="1" applyAlignment="1">
      <alignment horizontal="center" vertical="top" wrapText="1"/>
    </xf>
    <xf numFmtId="170" fontId="25" fillId="0" borderId="0" xfId="3" applyNumberFormat="1" applyFont="1" applyBorder="1" applyAlignment="1">
      <alignment horizontal="center" vertical="center" wrapText="1"/>
    </xf>
    <xf numFmtId="168" fontId="25" fillId="0" borderId="0" xfId="3" applyNumberFormat="1" applyFont="1" applyBorder="1" applyAlignment="1">
      <alignment vertical="center" wrapText="1"/>
    </xf>
    <xf numFmtId="168" fontId="25" fillId="0" borderId="0" xfId="3" applyNumberFormat="1" applyFont="1" applyFill="1" applyBorder="1" applyAlignment="1">
      <alignment horizontal="justify" vertical="center" wrapText="1"/>
    </xf>
    <xf numFmtId="170" fontId="27" fillId="0" borderId="0" xfId="3" applyNumberFormat="1" applyFont="1" applyBorder="1" applyAlignment="1">
      <alignment horizontal="center" vertical="center" wrapText="1"/>
    </xf>
    <xf numFmtId="168" fontId="27" fillId="0" borderId="0" xfId="3" applyNumberFormat="1" applyFont="1" applyBorder="1" applyAlignment="1">
      <alignment vertical="center" wrapText="1"/>
    </xf>
    <xf numFmtId="168" fontId="27" fillId="0" borderId="1" xfId="3" applyNumberFormat="1" applyFont="1" applyBorder="1" applyAlignment="1">
      <alignment horizontal="right" vertical="center" wrapText="1"/>
    </xf>
    <xf numFmtId="0" fontId="25" fillId="0" borderId="0" xfId="3" applyFont="1" applyBorder="1" applyAlignment="1">
      <alignment vertical="justify" wrapText="1"/>
    </xf>
    <xf numFmtId="4" fontId="25" fillId="0" borderId="0" xfId="3" applyNumberFormat="1" applyFont="1" applyBorder="1" applyAlignment="1">
      <alignment horizontal="center" vertical="center" wrapText="1"/>
    </xf>
    <xf numFmtId="0" fontId="25" fillId="0" borderId="0" xfId="3" applyNumberFormat="1" applyFont="1" applyFill="1" applyBorder="1" applyAlignment="1">
      <alignment horizontal="center" vertical="top" wrapText="1"/>
    </xf>
    <xf numFmtId="4" fontId="25" fillId="0" borderId="0" xfId="3" applyNumberFormat="1" applyFont="1" applyFill="1" applyBorder="1" applyAlignment="1">
      <alignment horizontal="center" vertical="center" wrapText="1"/>
    </xf>
    <xf numFmtId="0" fontId="27" fillId="0" borderId="0" xfId="3" applyFont="1" applyBorder="1" applyAlignment="1">
      <alignment horizontal="center" vertical="center"/>
    </xf>
    <xf numFmtId="0" fontId="27" fillId="0" borderId="0" xfId="3" applyNumberFormat="1" applyFont="1" applyBorder="1" applyAlignment="1">
      <alignment horizontal="center" vertical="center" wrapText="1"/>
    </xf>
    <xf numFmtId="0" fontId="27" fillId="0" borderId="0" xfId="3" applyFont="1" applyFill="1" applyBorder="1" applyAlignment="1">
      <alignment horizontal="justify" vertical="center" wrapText="1"/>
    </xf>
    <xf numFmtId="0" fontId="27" fillId="0" borderId="0" xfId="3" applyFont="1" applyBorder="1" applyAlignment="1">
      <alignment horizontal="center" vertical="center" wrapText="1"/>
    </xf>
    <xf numFmtId="0" fontId="27" fillId="0" borderId="0" xfId="3" applyFont="1" applyBorder="1" applyAlignment="1">
      <alignment vertical="center"/>
    </xf>
    <xf numFmtId="1" fontId="25" fillId="0" borderId="0" xfId="3" applyNumberFormat="1" applyFont="1" applyFill="1" applyBorder="1" applyAlignment="1">
      <alignment horizontal="center" vertical="top"/>
    </xf>
    <xf numFmtId="1" fontId="25" fillId="0" borderId="0" xfId="3" applyNumberFormat="1" applyFont="1" applyFill="1" applyBorder="1" applyAlignment="1">
      <alignment vertical="top"/>
    </xf>
    <xf numFmtId="2" fontId="25" fillId="0" borderId="0" xfId="3" applyNumberFormat="1" applyFont="1" applyFill="1" applyBorder="1" applyAlignment="1">
      <alignment vertical="top"/>
    </xf>
    <xf numFmtId="2" fontId="25" fillId="0" borderId="0" xfId="3" applyNumberFormat="1" applyFont="1" applyFill="1" applyBorder="1" applyAlignment="1" applyProtection="1">
      <alignment horizontal="right" vertical="top" wrapText="1"/>
      <protection hidden="1"/>
    </xf>
    <xf numFmtId="2" fontId="32" fillId="0" borderId="0" xfId="3" applyNumberFormat="1" applyFont="1" applyFill="1" applyBorder="1" applyAlignment="1">
      <alignment vertical="top"/>
    </xf>
    <xf numFmtId="2" fontId="25" fillId="0" borderId="0" xfId="3" applyNumberFormat="1" applyFont="1" applyFill="1" applyBorder="1" applyAlignment="1"/>
    <xf numFmtId="1" fontId="27" fillId="0" borderId="0" xfId="3" applyNumberFormat="1" applyFont="1" applyFill="1" applyBorder="1" applyAlignment="1">
      <alignment vertical="top"/>
    </xf>
    <xf numFmtId="2" fontId="34" fillId="0" borderId="1" xfId="3" applyNumberFormat="1" applyFont="1" applyFill="1" applyBorder="1" applyAlignment="1">
      <alignment horizontal="right" vertical="top" wrapText="1"/>
    </xf>
    <xf numFmtId="1" fontId="25" fillId="0" borderId="0" xfId="3" applyNumberFormat="1" applyFont="1" applyBorder="1" applyAlignment="1">
      <alignment horizontal="center" vertical="top" wrapText="1"/>
    </xf>
    <xf numFmtId="0" fontId="25" fillId="0" borderId="0" xfId="3" applyFont="1" applyAlignment="1">
      <alignment horizontal="center"/>
    </xf>
    <xf numFmtId="2" fontId="25" fillId="0" borderId="0" xfId="3" applyNumberFormat="1" applyFont="1" applyAlignment="1">
      <alignment horizontal="right"/>
    </xf>
    <xf numFmtId="2" fontId="25" fillId="0" borderId="0" xfId="3" applyNumberFormat="1" applyFont="1" applyAlignment="1">
      <alignment horizontal="center"/>
    </xf>
    <xf numFmtId="168" fontId="25" fillId="0" borderId="24" xfId="3" applyNumberFormat="1" applyFont="1" applyBorder="1" applyAlignment="1">
      <alignment horizontal="right" vertical="center" wrapText="1"/>
    </xf>
    <xf numFmtId="2" fontId="25" fillId="0" borderId="0" xfId="3" applyNumberFormat="1" applyFont="1" applyFill="1" applyBorder="1" applyAlignment="1" applyProtection="1">
      <alignment vertical="top" wrapText="1"/>
      <protection hidden="1"/>
    </xf>
    <xf numFmtId="2" fontId="25" fillId="0" borderId="0" xfId="3" applyNumberFormat="1" applyFont="1" applyFill="1" applyBorder="1" applyAlignment="1">
      <alignment horizontal="center" vertical="top" wrapText="1"/>
    </xf>
    <xf numFmtId="2" fontId="27" fillId="0" borderId="1" xfId="3" applyNumberFormat="1" applyFont="1" applyFill="1" applyBorder="1" applyAlignment="1">
      <alignment horizontal="right" vertical="top" wrapText="1"/>
    </xf>
    <xf numFmtId="170" fontId="25" fillId="0" borderId="0" xfId="3" applyNumberFormat="1" applyFont="1" applyFill="1" applyBorder="1" applyAlignment="1">
      <alignment horizontal="center" vertical="center" wrapText="1"/>
    </xf>
    <xf numFmtId="10" fontId="25" fillId="0" borderId="0" xfId="3" applyNumberFormat="1" applyFont="1" applyFill="1" applyBorder="1" applyAlignment="1">
      <alignment horizontal="center" vertical="center" wrapText="1"/>
    </xf>
    <xf numFmtId="168" fontId="25" fillId="3" borderId="0" xfId="3" applyNumberFormat="1" applyFont="1" applyFill="1" applyBorder="1" applyAlignment="1">
      <alignment horizontal="center" wrapText="1"/>
    </xf>
    <xf numFmtId="0" fontId="25" fillId="0" borderId="0" xfId="3" applyFont="1" applyFill="1" applyBorder="1" applyAlignment="1">
      <alignment horizontal="justify" vertical="center" wrapText="1"/>
    </xf>
    <xf numFmtId="2" fontId="32" fillId="0" borderId="0" xfId="3" applyNumberFormat="1" applyFont="1" applyFill="1" applyBorder="1" applyAlignment="1">
      <alignment horizontal="justify" vertical="center" wrapText="1"/>
    </xf>
    <xf numFmtId="10" fontId="25" fillId="0" borderId="0" xfId="3" applyNumberFormat="1" applyFont="1" applyBorder="1" applyAlignment="1">
      <alignment horizontal="center" vertical="center" wrapText="1"/>
    </xf>
    <xf numFmtId="10" fontId="25" fillId="0" borderId="0" xfId="3" applyNumberFormat="1" applyFont="1" applyBorder="1" applyAlignment="1">
      <alignment horizontal="center" vertical="top" wrapText="1"/>
    </xf>
    <xf numFmtId="2" fontId="25" fillId="0" borderId="0" xfId="3" applyNumberFormat="1" applyFont="1" applyBorder="1" applyAlignment="1"/>
    <xf numFmtId="10" fontId="25" fillId="3" borderId="0" xfId="3" applyNumberFormat="1" applyFont="1" applyFill="1" applyBorder="1" applyAlignment="1">
      <alignment horizontal="center" vertical="top" wrapText="1"/>
    </xf>
    <xf numFmtId="171" fontId="25" fillId="3" borderId="0" xfId="3" applyNumberFormat="1" applyFont="1" applyFill="1" applyBorder="1" applyAlignment="1">
      <alignment horizontal="center" vertical="top" wrapText="1"/>
    </xf>
    <xf numFmtId="0" fontId="25" fillId="0" borderId="0" xfId="3" applyFont="1" applyBorder="1" applyAlignment="1">
      <alignment horizontal="center" vertical="justify" wrapText="1"/>
    </xf>
    <xf numFmtId="168" fontId="25" fillId="0" borderId="24" xfId="3" applyNumberFormat="1" applyFont="1" applyBorder="1" applyAlignment="1">
      <alignment horizontal="right" vertical="top" wrapText="1"/>
    </xf>
    <xf numFmtId="0" fontId="27" fillId="0" borderId="0" xfId="3" applyFont="1" applyBorder="1" applyAlignment="1">
      <alignment vertical="justify" wrapText="1"/>
    </xf>
    <xf numFmtId="0" fontId="27" fillId="0" borderId="23" xfId="3" applyFont="1" applyBorder="1" applyAlignment="1">
      <alignment vertical="justify" wrapText="1"/>
    </xf>
    <xf numFmtId="2" fontId="25" fillId="0" borderId="0" xfId="3" applyNumberFormat="1" applyFont="1" applyFill="1" applyBorder="1" applyAlignment="1">
      <alignment horizontal="right" wrapText="1"/>
    </xf>
    <xf numFmtId="2" fontId="25" fillId="0" borderId="0" xfId="3" applyNumberFormat="1" applyFont="1" applyFill="1" applyBorder="1" applyAlignment="1">
      <alignment horizontal="right" vertical="top"/>
    </xf>
    <xf numFmtId="0" fontId="25" fillId="0" borderId="1" xfId="3" applyFont="1" applyBorder="1" applyAlignment="1">
      <alignment horizontal="right"/>
    </xf>
    <xf numFmtId="2" fontId="25" fillId="0" borderId="1" xfId="3" applyNumberFormat="1" applyFont="1" applyBorder="1" applyAlignment="1">
      <alignment horizontal="right"/>
    </xf>
    <xf numFmtId="0" fontId="32" fillId="0" borderId="0" xfId="3" applyFont="1" applyFill="1" applyBorder="1" applyAlignment="1">
      <alignment horizontal="center" vertical="center"/>
    </xf>
    <xf numFmtId="168" fontId="32" fillId="0" borderId="0" xfId="3" applyNumberFormat="1" applyFont="1" applyBorder="1" applyAlignment="1">
      <alignment horizontal="center" vertical="top" wrapText="1"/>
    </xf>
    <xf numFmtId="168" fontId="27" fillId="3" borderId="0" xfId="3" applyNumberFormat="1" applyFont="1" applyFill="1" applyBorder="1" applyAlignment="1">
      <alignment horizontal="center" wrapText="1"/>
    </xf>
    <xf numFmtId="170" fontId="27" fillId="3" borderId="0" xfId="3" applyNumberFormat="1" applyFont="1" applyFill="1" applyBorder="1" applyAlignment="1">
      <alignment horizontal="center" vertical="top" wrapText="1"/>
    </xf>
    <xf numFmtId="170" fontId="25" fillId="0" borderId="0" xfId="3" applyNumberFormat="1" applyFont="1" applyBorder="1" applyAlignment="1">
      <alignment horizontal="center" wrapText="1"/>
    </xf>
    <xf numFmtId="168" fontId="26" fillId="0" borderId="0" xfId="3" applyNumberFormat="1" applyFont="1" applyFill="1" applyBorder="1" applyAlignment="1">
      <alignment horizontal="justify" vertical="top" wrapText="1"/>
    </xf>
    <xf numFmtId="0" fontId="33" fillId="0" borderId="0" xfId="3" applyFont="1" applyBorder="1" applyAlignment="1">
      <alignment horizontal="center" vertical="top"/>
    </xf>
    <xf numFmtId="0" fontId="33" fillId="0" borderId="0" xfId="3" applyFont="1" applyBorder="1"/>
    <xf numFmtId="0" fontId="33" fillId="0" borderId="0" xfId="3" applyFont="1" applyBorder="1" applyAlignment="1">
      <alignment horizontal="center"/>
    </xf>
    <xf numFmtId="0" fontId="33" fillId="0" borderId="0" xfId="3" applyFont="1" applyBorder="1" applyAlignment="1">
      <alignment horizontal="left"/>
    </xf>
    <xf numFmtId="168" fontId="33" fillId="3" borderId="0" xfId="3" applyNumberFormat="1" applyFont="1" applyFill="1" applyBorder="1" applyAlignment="1">
      <alignment horizontal="center" wrapText="1"/>
    </xf>
    <xf numFmtId="168" fontId="33" fillId="3" borderId="0" xfId="3" applyNumberFormat="1" applyFont="1" applyFill="1" applyBorder="1" applyAlignment="1">
      <alignment horizontal="center" vertical="top" wrapText="1"/>
    </xf>
    <xf numFmtId="2" fontId="33" fillId="0" borderId="0" xfId="3" applyNumberFormat="1" applyFont="1" applyBorder="1" applyAlignment="1"/>
    <xf numFmtId="168" fontId="33" fillId="0" borderId="0" xfId="3" applyNumberFormat="1" applyFont="1" applyBorder="1" applyAlignment="1">
      <alignment vertical="center" wrapText="1"/>
    </xf>
    <xf numFmtId="10" fontId="33" fillId="0" borderId="0" xfId="3" applyNumberFormat="1" applyFont="1" applyBorder="1" applyAlignment="1">
      <alignment horizontal="center"/>
    </xf>
    <xf numFmtId="170" fontId="33" fillId="3" borderId="0" xfId="3" applyNumberFormat="1" applyFont="1" applyFill="1" applyBorder="1" applyAlignment="1">
      <alignment horizontal="center" vertical="top" wrapText="1"/>
    </xf>
    <xf numFmtId="0" fontId="33" fillId="0" borderId="0" xfId="3" applyFont="1" applyBorder="1" applyAlignment="1"/>
    <xf numFmtId="0" fontId="33" fillId="0" borderId="0" xfId="3" applyFont="1" applyBorder="1" applyAlignment="1">
      <alignment horizontal="right"/>
    </xf>
    <xf numFmtId="0" fontId="34" fillId="0" borderId="0" xfId="3" applyFont="1" applyBorder="1" applyAlignment="1">
      <alignment vertical="justify" wrapText="1"/>
    </xf>
    <xf numFmtId="168" fontId="34" fillId="3" borderId="0" xfId="3" applyNumberFormat="1" applyFont="1" applyFill="1" applyBorder="1" applyAlignment="1">
      <alignment horizontal="center" wrapText="1"/>
    </xf>
    <xf numFmtId="170" fontId="34" fillId="3" borderId="0" xfId="3" applyNumberFormat="1" applyFont="1" applyFill="1" applyBorder="1" applyAlignment="1">
      <alignment horizontal="center" vertical="top" wrapText="1"/>
    </xf>
    <xf numFmtId="0" fontId="34" fillId="0" borderId="0" xfId="3" applyFont="1" applyBorder="1" applyAlignment="1"/>
    <xf numFmtId="0" fontId="25" fillId="0" borderId="0" xfId="3" applyFont="1" applyBorder="1" applyAlignment="1"/>
    <xf numFmtId="0" fontId="25" fillId="0" borderId="0" xfId="3" applyFont="1" applyBorder="1" applyAlignment="1">
      <alignment horizontal="left"/>
    </xf>
    <xf numFmtId="168" fontId="25" fillId="3" borderId="0" xfId="3" applyNumberFormat="1" applyFont="1" applyFill="1" applyBorder="1" applyAlignment="1">
      <alignment horizontal="center" vertical="top" wrapText="1"/>
    </xf>
    <xf numFmtId="10" fontId="25" fillId="0" borderId="0" xfId="3" applyNumberFormat="1" applyFont="1" applyBorder="1" applyAlignment="1">
      <alignment horizontal="center"/>
    </xf>
    <xf numFmtId="2" fontId="25" fillId="0" borderId="0" xfId="3" applyNumberFormat="1" applyFont="1" applyBorder="1" applyAlignment="1">
      <alignment horizontal="right"/>
    </xf>
    <xf numFmtId="0" fontId="27" fillId="0" borderId="0" xfId="3" applyFont="1" applyBorder="1" applyAlignment="1"/>
    <xf numFmtId="0" fontId="25" fillId="0" borderId="0" xfId="3" applyFont="1" applyBorder="1" applyAlignment="1">
      <alignment horizontal="right"/>
    </xf>
    <xf numFmtId="0" fontId="33" fillId="0" borderId="0" xfId="3" applyFont="1" applyBorder="1" applyAlignment="1">
      <alignment vertical="justify" wrapText="1"/>
    </xf>
    <xf numFmtId="170" fontId="25" fillId="3" borderId="0" xfId="3" applyNumberFormat="1" applyFont="1" applyFill="1" applyBorder="1" applyAlignment="1">
      <alignment horizontal="left" vertical="top" wrapText="1"/>
    </xf>
    <xf numFmtId="168" fontId="25" fillId="3" borderId="0" xfId="3" applyNumberFormat="1" applyFont="1" applyFill="1" applyBorder="1" applyAlignment="1">
      <alignment horizontal="right" wrapText="1"/>
    </xf>
    <xf numFmtId="168" fontId="25" fillId="3" borderId="0" xfId="3" applyNumberFormat="1" applyFont="1" applyFill="1" applyBorder="1" applyAlignment="1">
      <alignment wrapText="1"/>
    </xf>
    <xf numFmtId="169" fontId="25" fillId="3" borderId="1" xfId="3" applyNumberFormat="1" applyFont="1" applyFill="1" applyBorder="1" applyAlignment="1">
      <alignment horizontal="center" wrapText="1"/>
    </xf>
    <xf numFmtId="169" fontId="25" fillId="3" borderId="1" xfId="3" applyNumberFormat="1" applyFont="1" applyFill="1" applyBorder="1" applyAlignment="1">
      <alignment horizontal="center" vertical="top" wrapText="1"/>
    </xf>
    <xf numFmtId="169" fontId="25" fillId="0" borderId="1" xfId="3" applyNumberFormat="1" applyFont="1" applyBorder="1" applyAlignment="1">
      <alignment horizontal="center"/>
    </xf>
    <xf numFmtId="169" fontId="25" fillId="0" borderId="1" xfId="3" applyNumberFormat="1" applyFont="1" applyBorder="1" applyAlignment="1">
      <alignment horizontal="center" vertical="center" wrapText="1"/>
    </xf>
    <xf numFmtId="168" fontId="25" fillId="3" borderId="9" xfId="3" applyNumberFormat="1" applyFont="1" applyFill="1" applyBorder="1" applyAlignment="1">
      <alignment horizontal="center" wrapText="1"/>
    </xf>
    <xf numFmtId="168" fontId="25" fillId="3" borderId="10" xfId="3" applyNumberFormat="1" applyFont="1" applyFill="1" applyBorder="1" applyAlignment="1">
      <alignment vertical="top" wrapText="1"/>
    </xf>
    <xf numFmtId="2" fontId="25" fillId="0" borderId="10" xfId="3" applyNumberFormat="1" applyFont="1" applyBorder="1" applyAlignment="1"/>
    <xf numFmtId="168" fontId="25" fillId="0" borderId="12" xfId="3" applyNumberFormat="1" applyFont="1" applyBorder="1" applyAlignment="1">
      <alignment vertical="center" wrapText="1"/>
    </xf>
    <xf numFmtId="168" fontId="25" fillId="3" borderId="13" xfId="3" applyNumberFormat="1" applyFont="1" applyFill="1" applyBorder="1" applyAlignment="1">
      <alignment horizontal="center" wrapText="1"/>
    </xf>
    <xf numFmtId="168" fontId="25" fillId="3" borderId="14" xfId="3" applyNumberFormat="1" applyFont="1" applyFill="1" applyBorder="1" applyAlignment="1">
      <alignment wrapText="1"/>
    </xf>
    <xf numFmtId="168" fontId="25" fillId="3" borderId="15" xfId="3" applyNumberFormat="1" applyFont="1" applyFill="1" applyBorder="1" applyAlignment="1">
      <alignment wrapText="1"/>
    </xf>
    <xf numFmtId="168" fontId="25" fillId="3" borderId="17" xfId="3" applyNumberFormat="1" applyFont="1" applyFill="1" applyBorder="1" applyAlignment="1">
      <alignment horizontal="center" wrapText="1"/>
    </xf>
    <xf numFmtId="168" fontId="25" fillId="3" borderId="17" xfId="3" applyNumberFormat="1" applyFont="1" applyFill="1" applyBorder="1" applyAlignment="1">
      <alignment wrapText="1"/>
    </xf>
    <xf numFmtId="168" fontId="27" fillId="3" borderId="1" xfId="3" applyNumberFormat="1" applyFont="1" applyFill="1" applyBorder="1" applyAlignment="1">
      <alignment horizontal="center" wrapText="1"/>
    </xf>
    <xf numFmtId="168" fontId="27" fillId="3" borderId="1" xfId="3" applyNumberFormat="1" applyFont="1" applyFill="1" applyBorder="1" applyAlignment="1">
      <alignment wrapText="1"/>
    </xf>
    <xf numFmtId="169" fontId="33" fillId="3" borderId="1" xfId="3" applyNumberFormat="1" applyFont="1" applyFill="1" applyBorder="1" applyAlignment="1">
      <alignment horizontal="center" wrapText="1"/>
    </xf>
    <xf numFmtId="169" fontId="33" fillId="3" borderId="1" xfId="3" applyNumberFormat="1" applyFont="1" applyFill="1" applyBorder="1" applyAlignment="1">
      <alignment horizontal="center" vertical="top" wrapText="1"/>
    </xf>
    <xf numFmtId="169" fontId="33" fillId="0" borderId="1" xfId="3" applyNumberFormat="1" applyFont="1" applyBorder="1" applyAlignment="1">
      <alignment horizontal="center"/>
    </xf>
    <xf numFmtId="169" fontId="33" fillId="0" borderId="1" xfId="3" applyNumberFormat="1" applyFont="1" applyBorder="1" applyAlignment="1">
      <alignment horizontal="center" vertical="center" wrapText="1"/>
    </xf>
    <xf numFmtId="168" fontId="33" fillId="3" borderId="9" xfId="3" applyNumberFormat="1" applyFont="1" applyFill="1" applyBorder="1" applyAlignment="1">
      <alignment horizontal="center" wrapText="1"/>
    </xf>
    <xf numFmtId="168" fontId="33" fillId="3" borderId="10" xfId="3" applyNumberFormat="1" applyFont="1" applyFill="1" applyBorder="1" applyAlignment="1">
      <alignment vertical="top" wrapText="1"/>
    </xf>
    <xf numFmtId="2" fontId="33" fillId="0" borderId="10" xfId="3" applyNumberFormat="1" applyFont="1" applyBorder="1" applyAlignment="1"/>
    <xf numFmtId="168" fontId="33" fillId="0" borderId="12" xfId="3" applyNumberFormat="1" applyFont="1" applyBorder="1" applyAlignment="1">
      <alignment vertical="center" wrapText="1"/>
    </xf>
    <xf numFmtId="168" fontId="33" fillId="3" borderId="13" xfId="3" applyNumberFormat="1" applyFont="1" applyFill="1" applyBorder="1" applyAlignment="1">
      <alignment horizontal="center" wrapText="1"/>
    </xf>
    <xf numFmtId="168" fontId="33" fillId="3" borderId="14" xfId="3" applyNumberFormat="1" applyFont="1" applyFill="1" applyBorder="1" applyAlignment="1">
      <alignment wrapText="1"/>
    </xf>
    <xf numFmtId="168" fontId="33" fillId="3" borderId="15" xfId="3" applyNumberFormat="1" applyFont="1" applyFill="1" applyBorder="1" applyAlignment="1">
      <alignment wrapText="1"/>
    </xf>
    <xf numFmtId="168" fontId="33" fillId="3" borderId="17" xfId="3" applyNumberFormat="1" applyFont="1" applyFill="1" applyBorder="1" applyAlignment="1">
      <alignment horizontal="center" wrapText="1"/>
    </xf>
    <xf numFmtId="168" fontId="33" fillId="3" borderId="17" xfId="3" applyNumberFormat="1" applyFont="1" applyFill="1" applyBorder="1" applyAlignment="1">
      <alignment wrapText="1"/>
    </xf>
    <xf numFmtId="168" fontId="34" fillId="0" borderId="0" xfId="3" applyNumberFormat="1" applyFont="1" applyFill="1" applyBorder="1" applyAlignment="1">
      <alignment horizontal="justify" vertical="top" wrapText="1"/>
    </xf>
    <xf numFmtId="168" fontId="34" fillId="3" borderId="1" xfId="3" applyNumberFormat="1" applyFont="1" applyFill="1" applyBorder="1" applyAlignment="1">
      <alignment horizontal="center" wrapText="1"/>
    </xf>
    <xf numFmtId="168" fontId="34" fillId="0" borderId="1" xfId="3" applyNumberFormat="1" applyFont="1" applyFill="1" applyBorder="1" applyAlignment="1">
      <alignment wrapText="1"/>
    </xf>
    <xf numFmtId="168" fontId="34" fillId="3" borderId="1" xfId="3" applyNumberFormat="1" applyFont="1" applyFill="1" applyBorder="1" applyAlignment="1">
      <alignment wrapText="1"/>
    </xf>
    <xf numFmtId="2" fontId="25" fillId="0" borderId="9" xfId="3" applyNumberFormat="1" applyFont="1" applyBorder="1" applyAlignment="1">
      <alignment horizontal="center"/>
    </xf>
    <xf numFmtId="2" fontId="25" fillId="0" borderId="9" xfId="3" applyNumberFormat="1" applyFont="1" applyBorder="1" applyAlignment="1"/>
    <xf numFmtId="168" fontId="25" fillId="3" borderId="13" xfId="3" applyNumberFormat="1" applyFont="1" applyFill="1" applyBorder="1" applyAlignment="1">
      <alignment wrapText="1"/>
    </xf>
    <xf numFmtId="2" fontId="33" fillId="0" borderId="9" xfId="3" applyNumberFormat="1" applyFont="1" applyBorder="1" applyAlignment="1">
      <alignment horizontal="center"/>
    </xf>
    <xf numFmtId="2" fontId="33" fillId="0" borderId="9" xfId="3" applyNumberFormat="1" applyFont="1" applyBorder="1" applyAlignment="1"/>
    <xf numFmtId="168" fontId="33" fillId="3" borderId="13" xfId="3" applyNumberFormat="1" applyFont="1" applyFill="1" applyBorder="1" applyAlignment="1">
      <alignment wrapText="1"/>
    </xf>
    <xf numFmtId="0" fontId="25" fillId="0" borderId="1" xfId="3" applyFont="1" applyBorder="1" applyAlignment="1">
      <alignment horizontal="center" vertical="justify" wrapText="1"/>
    </xf>
    <xf numFmtId="168" fontId="25" fillId="0" borderId="10" xfId="3" applyNumberFormat="1" applyFont="1" applyBorder="1" applyAlignment="1">
      <alignment vertical="center" wrapText="1"/>
    </xf>
    <xf numFmtId="168" fontId="27" fillId="3" borderId="17" xfId="3" applyNumberFormat="1" applyFont="1" applyFill="1" applyBorder="1" applyAlignment="1">
      <alignment horizontal="center" wrapText="1"/>
    </xf>
    <xf numFmtId="168" fontId="27" fillId="3" borderId="18" xfId="3" applyNumberFormat="1" applyFont="1" applyFill="1" applyBorder="1" applyAlignment="1">
      <alignment wrapText="1"/>
    </xf>
    <xf numFmtId="168" fontId="27" fillId="3" borderId="20" xfId="3" applyNumberFormat="1" applyFont="1" applyFill="1" applyBorder="1" applyAlignment="1">
      <alignment wrapText="1"/>
    </xf>
    <xf numFmtId="168" fontId="25" fillId="3" borderId="1" xfId="3" applyNumberFormat="1" applyFont="1" applyFill="1" applyBorder="1" applyAlignment="1">
      <alignment horizontal="center" wrapText="1"/>
    </xf>
    <xf numFmtId="168" fontId="25" fillId="3" borderId="1" xfId="3" applyNumberFormat="1" applyFont="1" applyFill="1" applyBorder="1" applyAlignment="1">
      <alignment wrapText="1"/>
    </xf>
    <xf numFmtId="2" fontId="25" fillId="0" borderId="1" xfId="3" applyNumberFormat="1" applyFont="1" applyFill="1" applyBorder="1" applyAlignment="1">
      <alignment horizontal="right" vertical="top" wrapText="1"/>
    </xf>
    <xf numFmtId="0" fontId="33" fillId="0" borderId="0" xfId="3" applyFont="1" applyBorder="1" applyAlignment="1">
      <alignment vertical="top"/>
    </xf>
    <xf numFmtId="0" fontId="34" fillId="0" borderId="0" xfId="3" applyFont="1" applyBorder="1" applyAlignment="1">
      <alignment horizontal="right"/>
    </xf>
    <xf numFmtId="170" fontId="25" fillId="3" borderId="0" xfId="3" applyNumberFormat="1" applyFont="1" applyFill="1" applyBorder="1" applyAlignment="1">
      <alignment vertical="top" wrapText="1"/>
    </xf>
    <xf numFmtId="0" fontId="33" fillId="0" borderId="0" xfId="15" applyFont="1" applyBorder="1" applyAlignment="1">
      <alignment vertical="top"/>
    </xf>
    <xf numFmtId="0" fontId="33" fillId="0" borderId="0" xfId="3" applyFont="1" applyAlignment="1">
      <alignment vertical="top"/>
    </xf>
    <xf numFmtId="2" fontId="33" fillId="0" borderId="0" xfId="3" applyNumberFormat="1" applyFont="1" applyAlignment="1">
      <alignment vertical="top"/>
    </xf>
    <xf numFmtId="0" fontId="34" fillId="0" borderId="0" xfId="15" applyFont="1" applyBorder="1" applyAlignment="1">
      <alignment vertical="top"/>
    </xf>
    <xf numFmtId="0" fontId="34" fillId="0" borderId="0" xfId="3" applyFont="1" applyBorder="1" applyAlignment="1">
      <alignment vertical="top"/>
    </xf>
    <xf numFmtId="0" fontId="34" fillId="0" borderId="0" xfId="3" applyFont="1" applyBorder="1" applyAlignment="1">
      <alignment horizontal="center"/>
    </xf>
    <xf numFmtId="2" fontId="34" fillId="0" borderId="1" xfId="3" applyNumberFormat="1" applyFont="1" applyBorder="1"/>
    <xf numFmtId="0" fontId="25" fillId="0" borderId="0" xfId="15" applyFont="1" applyBorder="1" applyAlignment="1">
      <alignment vertical="top"/>
    </xf>
    <xf numFmtId="0" fontId="27" fillId="0" borderId="0" xfId="15" applyFont="1" applyBorder="1" applyAlignment="1">
      <alignment vertical="top"/>
    </xf>
    <xf numFmtId="0" fontId="27" fillId="0" borderId="0" xfId="3" applyFont="1" applyBorder="1" applyAlignment="1">
      <alignment horizontal="center"/>
    </xf>
    <xf numFmtId="2" fontId="27" fillId="0" borderId="1" xfId="3" applyNumberFormat="1" applyFont="1" applyBorder="1"/>
    <xf numFmtId="2" fontId="25" fillId="0" borderId="0" xfId="3" applyNumberFormat="1" applyFont="1" applyBorder="1"/>
    <xf numFmtId="168" fontId="26" fillId="3" borderId="0" xfId="3" applyNumberFormat="1" applyFont="1" applyFill="1" applyBorder="1" applyAlignment="1">
      <alignment horizontal="center" wrapText="1"/>
    </xf>
    <xf numFmtId="0" fontId="25" fillId="0" borderId="0" xfId="15" applyFont="1" applyBorder="1" applyAlignment="1">
      <alignment horizontal="center" vertical="top"/>
    </xf>
    <xf numFmtId="170" fontId="25" fillId="3" borderId="0" xfId="3" applyNumberFormat="1" applyFont="1" applyFill="1" applyBorder="1" applyAlignment="1">
      <alignment horizontal="right" vertical="top" wrapText="1"/>
    </xf>
    <xf numFmtId="170" fontId="25" fillId="0" borderId="0" xfId="3" applyNumberFormat="1" applyFont="1" applyBorder="1" applyAlignment="1">
      <alignment horizontal="center"/>
    </xf>
    <xf numFmtId="168" fontId="25" fillId="0" borderId="0" xfId="3" applyNumberFormat="1" applyFont="1" applyBorder="1" applyAlignment="1"/>
    <xf numFmtId="166" fontId="25" fillId="0" borderId="0" xfId="3" applyNumberFormat="1" applyFont="1" applyFill="1" applyBorder="1" applyAlignment="1">
      <alignment horizontal="center" vertical="top" wrapText="1"/>
    </xf>
    <xf numFmtId="0" fontId="25" fillId="0" borderId="0" xfId="16" applyFont="1" applyFill="1" applyBorder="1" applyAlignment="1">
      <alignment horizontal="justify" vertical="top" wrapText="1"/>
    </xf>
    <xf numFmtId="0" fontId="25" fillId="0" borderId="0" xfId="16" applyFont="1" applyFill="1" applyBorder="1" applyAlignment="1">
      <alignment horizontal="center" vertical="top" wrapText="1"/>
    </xf>
    <xf numFmtId="0" fontId="25" fillId="0" borderId="0" xfId="16" applyFont="1" applyFill="1" applyBorder="1" applyAlignment="1">
      <alignment vertical="top" wrapText="1"/>
    </xf>
    <xf numFmtId="168" fontId="25" fillId="0" borderId="0" xfId="16" applyNumberFormat="1" applyFont="1" applyFill="1" applyBorder="1" applyAlignment="1">
      <alignment horizontal="center" vertical="top" wrapText="1"/>
    </xf>
    <xf numFmtId="168" fontId="25" fillId="0" borderId="0" xfId="16" applyNumberFormat="1" applyFont="1" applyFill="1" applyBorder="1" applyAlignment="1">
      <alignment horizontal="justify" vertical="top" wrapText="1"/>
    </xf>
    <xf numFmtId="4" fontId="25" fillId="0" borderId="0" xfId="16" applyNumberFormat="1" applyFont="1" applyFill="1" applyBorder="1" applyAlignment="1">
      <alignment horizontal="center" vertical="top" wrapText="1"/>
    </xf>
    <xf numFmtId="168" fontId="25" fillId="0" borderId="0" xfId="16" applyNumberFormat="1" applyFont="1" applyFill="1" applyBorder="1" applyAlignment="1">
      <alignment vertical="top" wrapText="1"/>
    </xf>
    <xf numFmtId="2" fontId="25" fillId="0" borderId="0" xfId="16" applyNumberFormat="1" applyFont="1" applyFill="1" applyBorder="1" applyAlignment="1">
      <alignment horizontal="right" vertical="top" wrapText="1"/>
    </xf>
    <xf numFmtId="0" fontId="32" fillId="0" borderId="0" xfId="16" applyFont="1" applyFill="1" applyBorder="1" applyAlignment="1">
      <alignment horizontal="justify" vertical="top" wrapText="1"/>
    </xf>
    <xf numFmtId="168" fontId="25" fillId="0" borderId="0" xfId="9" applyNumberFormat="1" applyFont="1" applyFill="1" applyBorder="1" applyAlignment="1">
      <alignment horizontal="right" vertical="top" wrapText="1"/>
    </xf>
    <xf numFmtId="0" fontId="27" fillId="0" borderId="0" xfId="16" applyFont="1" applyFill="1" applyBorder="1" applyAlignment="1">
      <alignment horizontal="justify" vertical="top" wrapText="1"/>
    </xf>
    <xf numFmtId="0" fontId="27" fillId="0" borderId="0" xfId="16" applyFont="1" applyFill="1" applyBorder="1" applyAlignment="1">
      <alignment horizontal="center" vertical="top" wrapText="1"/>
    </xf>
    <xf numFmtId="0" fontId="27" fillId="0" borderId="0" xfId="16" applyFont="1" applyFill="1" applyBorder="1" applyAlignment="1">
      <alignment vertical="top" wrapText="1"/>
    </xf>
    <xf numFmtId="168" fontId="27" fillId="0" borderId="1" xfId="9" applyNumberFormat="1" applyFont="1" applyFill="1" applyBorder="1" applyAlignment="1">
      <alignment horizontal="right" vertical="top" wrapText="1"/>
    </xf>
    <xf numFmtId="0" fontId="25" fillId="4" borderId="0" xfId="15" applyFont="1" applyFill="1" applyBorder="1" applyAlignment="1">
      <alignment vertical="top"/>
    </xf>
    <xf numFmtId="0" fontId="25" fillId="4" borderId="0" xfId="3" applyFont="1" applyFill="1" applyBorder="1" applyAlignment="1">
      <alignment vertical="top"/>
    </xf>
    <xf numFmtId="2" fontId="25" fillId="4" borderId="0" xfId="3" applyNumberFormat="1" applyFont="1" applyFill="1" applyBorder="1"/>
    <xf numFmtId="0" fontId="25" fillId="4" borderId="0" xfId="3" applyFont="1" applyFill="1" applyBorder="1"/>
    <xf numFmtId="0" fontId="25" fillId="4" borderId="0" xfId="16" applyFont="1" applyFill="1" applyBorder="1" applyAlignment="1">
      <alignment horizontal="justify" vertical="top" wrapText="1"/>
    </xf>
    <xf numFmtId="0" fontId="25" fillId="4" borderId="0" xfId="3" applyFont="1" applyFill="1" applyBorder="1" applyAlignment="1">
      <alignment horizontal="center"/>
    </xf>
    <xf numFmtId="0" fontId="25" fillId="4" borderId="0" xfId="3" applyFont="1" applyFill="1" applyBorder="1" applyAlignment="1"/>
    <xf numFmtId="10" fontId="25" fillId="4" borderId="0" xfId="3" applyNumberFormat="1" applyFont="1" applyFill="1" applyBorder="1" applyAlignment="1">
      <alignment horizontal="center" wrapText="1"/>
    </xf>
    <xf numFmtId="166" fontId="25" fillId="4" borderId="0" xfId="3" applyNumberFormat="1" applyFont="1" applyFill="1" applyBorder="1" applyAlignment="1">
      <alignment horizontal="right" wrapText="1"/>
    </xf>
    <xf numFmtId="2" fontId="25" fillId="4" borderId="0" xfId="3" applyNumberFormat="1" applyFont="1" applyFill="1" applyBorder="1" applyAlignment="1">
      <alignment wrapText="1"/>
    </xf>
    <xf numFmtId="2" fontId="25" fillId="4" borderId="0" xfId="16" applyNumberFormat="1" applyFont="1" applyFill="1" applyBorder="1" applyAlignment="1">
      <alignment horizontal="right" wrapText="1"/>
    </xf>
    <xf numFmtId="0" fontId="25" fillId="4" borderId="0" xfId="9" applyFont="1" applyFill="1" applyBorder="1" applyAlignment="1">
      <alignment vertical="top" wrapText="1"/>
    </xf>
    <xf numFmtId="0" fontId="27" fillId="4" borderId="0" xfId="16" applyFont="1" applyFill="1" applyBorder="1" applyAlignment="1">
      <alignment horizontal="justify" vertical="top" wrapText="1"/>
    </xf>
    <xf numFmtId="10" fontId="25" fillId="4" borderId="0" xfId="3" applyNumberFormat="1" applyFont="1" applyFill="1" applyBorder="1" applyAlignment="1">
      <alignment horizontal="center" vertical="top" wrapText="1"/>
    </xf>
    <xf numFmtId="166" fontId="25" fillId="4" borderId="0" xfId="3" applyNumberFormat="1" applyFont="1" applyFill="1" applyBorder="1" applyAlignment="1">
      <alignment horizontal="right" vertical="top" wrapText="1"/>
    </xf>
    <xf numFmtId="2" fontId="25" fillId="4" borderId="0" xfId="3" applyNumberFormat="1" applyFont="1" applyFill="1" applyBorder="1" applyAlignment="1">
      <alignment vertical="top" wrapText="1"/>
    </xf>
    <xf numFmtId="2" fontId="25" fillId="4" borderId="0" xfId="3" applyNumberFormat="1" applyFont="1" applyFill="1" applyBorder="1" applyAlignment="1">
      <alignment horizontal="right" vertical="top" wrapText="1"/>
    </xf>
    <xf numFmtId="0" fontId="25" fillId="4" borderId="0" xfId="3" applyFont="1" applyFill="1" applyBorder="1" applyAlignment="1">
      <alignment horizontal="center" vertical="top"/>
    </xf>
    <xf numFmtId="0" fontId="25" fillId="4" borderId="0" xfId="3" applyFont="1" applyFill="1" applyBorder="1" applyAlignment="1">
      <alignment horizontal="center" vertical="top" wrapText="1"/>
    </xf>
    <xf numFmtId="2" fontId="25" fillId="4" borderId="0" xfId="3" applyNumberFormat="1" applyFont="1" applyFill="1" applyBorder="1" applyAlignment="1">
      <alignment vertical="top"/>
    </xf>
    <xf numFmtId="171" fontId="25" fillId="4" borderId="0" xfId="3" applyNumberFormat="1" applyFont="1" applyFill="1" applyBorder="1" applyAlignment="1">
      <alignment horizontal="center" vertical="top" wrapText="1"/>
    </xf>
    <xf numFmtId="168" fontId="25" fillId="4" borderId="1" xfId="9" applyNumberFormat="1" applyFont="1" applyFill="1" applyBorder="1" applyAlignment="1">
      <alignment horizontal="right" vertical="top" wrapText="1"/>
    </xf>
    <xf numFmtId="0" fontId="25" fillId="4" borderId="1" xfId="3" applyFont="1" applyFill="1" applyBorder="1" applyAlignment="1">
      <alignment horizontal="center" vertical="top"/>
    </xf>
    <xf numFmtId="0" fontId="25" fillId="4" borderId="0" xfId="3" applyFont="1" applyFill="1" applyAlignment="1">
      <alignment horizontal="center" vertical="top"/>
    </xf>
    <xf numFmtId="0" fontId="25" fillId="4" borderId="0" xfId="3" applyFont="1" applyFill="1" applyAlignment="1">
      <alignment vertical="top"/>
    </xf>
    <xf numFmtId="168" fontId="25" fillId="4" borderId="0" xfId="3" applyNumberFormat="1" applyFont="1" applyFill="1" applyBorder="1" applyAlignment="1">
      <alignment horizontal="justify" vertical="top" wrapText="1"/>
    </xf>
    <xf numFmtId="2" fontId="25" fillId="4" borderId="0" xfId="3" applyNumberFormat="1" applyFont="1" applyFill="1" applyAlignment="1">
      <alignment vertical="top"/>
    </xf>
    <xf numFmtId="0" fontId="32" fillId="4" borderId="0" xfId="3" applyFont="1" applyFill="1" applyBorder="1" applyAlignment="1">
      <alignment horizontal="center" wrapText="1"/>
    </xf>
    <xf numFmtId="0" fontId="25" fillId="4" borderId="0" xfId="3" applyFont="1" applyFill="1" applyAlignment="1">
      <alignment horizontal="right" vertical="top"/>
    </xf>
    <xf numFmtId="2" fontId="25" fillId="4" borderId="0" xfId="3" applyNumberFormat="1" applyFont="1" applyFill="1" applyAlignment="1">
      <alignment horizontal="right" vertical="top"/>
    </xf>
    <xf numFmtId="0" fontId="25" fillId="4" borderId="0" xfId="3" applyFont="1" applyFill="1" applyAlignment="1">
      <alignment horizontal="left" vertical="top"/>
    </xf>
    <xf numFmtId="0" fontId="25" fillId="4" borderId="25" xfId="3" applyFont="1" applyFill="1" applyBorder="1" applyAlignment="1">
      <alignment horizontal="left" vertical="top"/>
    </xf>
    <xf numFmtId="0" fontId="25" fillId="4" borderId="0" xfId="3" applyFont="1" applyFill="1" applyBorder="1" applyAlignment="1">
      <alignment horizontal="left" vertical="top"/>
    </xf>
    <xf numFmtId="0" fontId="25" fillId="4" borderId="0" xfId="3" quotePrefix="1" applyFont="1" applyFill="1" applyBorder="1" applyAlignment="1">
      <alignment horizontal="center"/>
    </xf>
    <xf numFmtId="2" fontId="25" fillId="4" borderId="0" xfId="3" quotePrefix="1" applyNumberFormat="1" applyFont="1" applyFill="1" applyBorder="1" applyAlignment="1">
      <alignment horizontal="center"/>
    </xf>
    <xf numFmtId="0" fontId="25" fillId="4" borderId="0" xfId="3" applyFont="1" applyFill="1" applyBorder="1" applyAlignment="1">
      <alignment vertical="center"/>
    </xf>
    <xf numFmtId="170" fontId="25" fillId="4" borderId="0" xfId="3" applyNumberFormat="1" applyFont="1" applyFill="1" applyBorder="1" applyAlignment="1">
      <alignment vertical="top" wrapText="1"/>
    </xf>
    <xf numFmtId="2" fontId="25" fillId="4" borderId="1" xfId="3" applyNumberFormat="1" applyFont="1" applyFill="1" applyBorder="1"/>
    <xf numFmtId="168" fontId="25" fillId="5" borderId="1" xfId="3" applyNumberFormat="1" applyFont="1" applyFill="1" applyBorder="1" applyAlignment="1">
      <alignment horizontal="justify" vertical="top" wrapText="1"/>
    </xf>
    <xf numFmtId="0" fontId="27" fillId="0" borderId="0" xfId="3" applyFont="1" applyBorder="1" applyAlignment="1">
      <alignment vertical="top" wrapText="1"/>
    </xf>
    <xf numFmtId="10" fontId="27" fillId="3" borderId="0" xfId="3" applyNumberFormat="1" applyFont="1" applyFill="1" applyBorder="1" applyAlignment="1">
      <alignment horizontal="center" wrapText="1"/>
    </xf>
    <xf numFmtId="2" fontId="27" fillId="0" borderId="0" xfId="3" applyNumberFormat="1" applyFont="1" applyFill="1" applyBorder="1" applyAlignment="1">
      <alignment vertical="top" wrapText="1"/>
    </xf>
    <xf numFmtId="166" fontId="25" fillId="0" borderId="0" xfId="3" applyNumberFormat="1" applyFont="1" applyBorder="1" applyAlignment="1">
      <alignment horizontal="right" vertical="top" wrapText="1"/>
    </xf>
    <xf numFmtId="2" fontId="25" fillId="0" borderId="0" xfId="3" applyNumberFormat="1" applyFont="1" applyBorder="1" applyAlignment="1">
      <alignment vertical="top" wrapText="1"/>
    </xf>
    <xf numFmtId="2" fontId="25" fillId="0" borderId="0" xfId="3" applyNumberFormat="1" applyFont="1" applyBorder="1" applyAlignment="1">
      <alignment horizontal="right" vertical="top" wrapText="1"/>
    </xf>
    <xf numFmtId="168" fontId="25" fillId="0" borderId="1" xfId="3" applyNumberFormat="1" applyFont="1" applyBorder="1" applyAlignment="1">
      <alignment horizontal="right" vertical="top" wrapText="1"/>
    </xf>
    <xf numFmtId="2" fontId="25" fillId="0" borderId="0" xfId="3" applyNumberFormat="1" applyFont="1" applyBorder="1" applyAlignment="1">
      <alignment vertical="center"/>
    </xf>
    <xf numFmtId="0" fontId="25" fillId="0" borderId="0" xfId="3" applyFont="1" applyBorder="1" applyAlignment="1">
      <alignment vertical="center"/>
    </xf>
    <xf numFmtId="0" fontId="37" fillId="0" borderId="0" xfId="3" applyFont="1" applyFill="1" applyBorder="1" applyAlignment="1">
      <alignment horizontal="left"/>
    </xf>
    <xf numFmtId="0" fontId="37" fillId="0" borderId="0" xfId="3" applyFont="1" applyFill="1" applyBorder="1" applyAlignment="1">
      <alignment horizontal="center"/>
    </xf>
    <xf numFmtId="0" fontId="37" fillId="0" borderId="0" xfId="3" applyFont="1" applyFill="1" applyBorder="1" applyAlignment="1"/>
    <xf numFmtId="0" fontId="25" fillId="0" borderId="1" xfId="3" applyFont="1" applyBorder="1"/>
    <xf numFmtId="0" fontId="25" fillId="0" borderId="0" xfId="3" applyFont="1" applyBorder="1" applyAlignment="1">
      <alignment wrapText="1"/>
    </xf>
    <xf numFmtId="2" fontId="25" fillId="0" borderId="0" xfId="3" applyNumberFormat="1" applyFont="1" applyBorder="1" applyAlignment="1">
      <alignment horizontal="center" vertical="top"/>
    </xf>
    <xf numFmtId="2" fontId="25" fillId="0" borderId="0" xfId="3" applyNumberFormat="1" applyFont="1" applyBorder="1" applyAlignment="1">
      <alignment horizontal="center"/>
    </xf>
    <xf numFmtId="0" fontId="25" fillId="0" borderId="0" xfId="3" applyFont="1" applyBorder="1" applyAlignment="1">
      <alignment horizontal="center" vertical="center"/>
    </xf>
    <xf numFmtId="2" fontId="25" fillId="0" borderId="0" xfId="3" applyNumberFormat="1" applyFont="1" applyBorder="1" applyAlignment="1">
      <alignment horizontal="center" vertical="center"/>
    </xf>
    <xf numFmtId="2" fontId="25" fillId="0" borderId="0" xfId="3" applyNumberFormat="1" applyFont="1" applyBorder="1" applyAlignment="1">
      <alignment horizontal="right" vertical="center" wrapText="1"/>
    </xf>
    <xf numFmtId="166" fontId="25" fillId="0" borderId="0" xfId="3" applyNumberFormat="1" applyFont="1" applyBorder="1" applyAlignment="1">
      <alignment horizontal="center" vertical="top"/>
    </xf>
    <xf numFmtId="168" fontId="25" fillId="0" borderId="0" xfId="3" applyNumberFormat="1" applyFont="1" applyBorder="1" applyAlignment="1">
      <alignment horizontal="center"/>
    </xf>
    <xf numFmtId="2" fontId="25" fillId="0" borderId="0" xfId="3" applyNumberFormat="1" applyFont="1" applyBorder="1" applyAlignment="1">
      <alignment horizontal="right" wrapText="1"/>
    </xf>
    <xf numFmtId="166" fontId="25" fillId="0" borderId="0" xfId="3" applyNumberFormat="1" applyFont="1" applyBorder="1" applyAlignment="1">
      <alignment vertical="top"/>
    </xf>
    <xf numFmtId="0" fontId="37" fillId="0" borderId="0" xfId="3" applyFont="1" applyFill="1" applyBorder="1" applyAlignment="1">
      <alignment horizontal="left" vertical="center"/>
    </xf>
    <xf numFmtId="0" fontId="37" fillId="0" borderId="0" xfId="3" applyFont="1" applyFill="1" applyBorder="1" applyAlignment="1">
      <alignment horizontal="center" vertical="center"/>
    </xf>
    <xf numFmtId="0" fontId="37" fillId="0" borderId="0" xfId="3" applyFont="1" applyFill="1" applyBorder="1" applyAlignment="1">
      <alignment vertical="center"/>
    </xf>
    <xf numFmtId="168" fontId="25" fillId="0" borderId="1" xfId="3" applyNumberFormat="1" applyFont="1" applyBorder="1" applyAlignment="1">
      <alignment horizontal="right" vertical="center" wrapText="1"/>
    </xf>
    <xf numFmtId="0" fontId="33" fillId="5" borderId="2" xfId="3" applyFont="1" applyFill="1" applyBorder="1" applyAlignment="1">
      <alignment vertical="center"/>
    </xf>
    <xf numFmtId="0" fontId="33" fillId="5" borderId="3" xfId="3" applyFont="1" applyFill="1" applyBorder="1" applyAlignment="1">
      <alignment vertical="center"/>
    </xf>
    <xf numFmtId="0" fontId="38" fillId="5" borderId="3" xfId="3" applyFont="1" applyFill="1" applyBorder="1" applyAlignment="1">
      <alignment horizontal="center" vertical="center"/>
    </xf>
    <xf numFmtId="0" fontId="38" fillId="5" borderId="3" xfId="3" applyFont="1" applyFill="1" applyBorder="1" applyAlignment="1">
      <alignment vertical="center"/>
    </xf>
    <xf numFmtId="0" fontId="38" fillId="5" borderId="4" xfId="3" applyFont="1" applyFill="1" applyBorder="1" applyAlignment="1">
      <alignment vertical="center"/>
    </xf>
    <xf numFmtId="168" fontId="33" fillId="0" borderId="0" xfId="3" applyNumberFormat="1" applyFont="1" applyBorder="1" applyAlignment="1">
      <alignment horizontal="center" vertical="center" wrapText="1"/>
    </xf>
    <xf numFmtId="0" fontId="33" fillId="0" borderId="0" xfId="3" applyFont="1" applyBorder="1" applyAlignment="1">
      <alignment vertical="center"/>
    </xf>
    <xf numFmtId="0" fontId="33" fillId="0" borderId="0" xfId="3" applyFont="1" applyBorder="1" applyAlignment="1">
      <alignment wrapText="1"/>
    </xf>
    <xf numFmtId="2" fontId="33" fillId="0" borderId="0" xfId="3" applyNumberFormat="1" applyFont="1" applyBorder="1" applyAlignment="1">
      <alignment horizontal="center"/>
    </xf>
    <xf numFmtId="2" fontId="33" fillId="0" borderId="0" xfId="3" applyNumberFormat="1" applyFont="1" applyBorder="1" applyAlignment="1">
      <alignment horizontal="right" vertical="top" wrapText="1"/>
    </xf>
    <xf numFmtId="2" fontId="33" fillId="0" borderId="1" xfId="3" applyNumberFormat="1" applyFont="1" applyBorder="1" applyAlignment="1">
      <alignment horizontal="center"/>
    </xf>
    <xf numFmtId="166" fontId="33" fillId="0" borderId="0" xfId="3" applyNumberFormat="1" applyFont="1" applyBorder="1" applyAlignment="1">
      <alignment vertical="top"/>
    </xf>
    <xf numFmtId="168" fontId="33" fillId="0" borderId="0" xfId="3" applyNumberFormat="1" applyFont="1" applyBorder="1" applyAlignment="1">
      <alignment horizontal="center"/>
    </xf>
    <xf numFmtId="0" fontId="39" fillId="0" borderId="0" xfId="3" applyFont="1" applyBorder="1" applyAlignment="1">
      <alignment horizontal="center" wrapText="1"/>
    </xf>
    <xf numFmtId="2" fontId="33" fillId="0" borderId="0" xfId="3" applyNumberFormat="1" applyFont="1" applyBorder="1" applyAlignment="1">
      <alignment horizontal="right"/>
    </xf>
    <xf numFmtId="0" fontId="32" fillId="0" borderId="0" xfId="3" applyFont="1" applyBorder="1" applyAlignment="1">
      <alignment horizontal="center" wrapText="1"/>
    </xf>
    <xf numFmtId="0" fontId="33" fillId="0" borderId="1" xfId="3" applyFont="1" applyBorder="1"/>
    <xf numFmtId="168" fontId="33" fillId="0" borderId="1" xfId="3" applyNumberFormat="1" applyFont="1" applyBorder="1" applyAlignment="1">
      <alignment horizontal="right" vertical="center" wrapText="1"/>
    </xf>
    <xf numFmtId="0" fontId="37" fillId="4" borderId="0" xfId="3" applyFont="1" applyFill="1" applyBorder="1" applyAlignment="1">
      <alignment horizontal="left"/>
    </xf>
    <xf numFmtId="0" fontId="37" fillId="4" borderId="0" xfId="3" applyFont="1" applyFill="1" applyBorder="1" applyAlignment="1">
      <alignment horizontal="center"/>
    </xf>
    <xf numFmtId="0" fontId="37" fillId="4" borderId="0" xfId="3" applyFont="1" applyFill="1" applyBorder="1" applyAlignment="1"/>
    <xf numFmtId="168" fontId="25" fillId="4" borderId="0" xfId="3" applyNumberFormat="1" applyFont="1" applyFill="1" applyBorder="1" applyAlignment="1">
      <alignment horizontal="right" vertical="top" wrapText="1"/>
    </xf>
    <xf numFmtId="169" fontId="25" fillId="4" borderId="0" xfId="3" applyNumberFormat="1" applyFont="1" applyFill="1" applyBorder="1" applyAlignment="1">
      <alignment horizontal="center" vertical="top" wrapText="1"/>
    </xf>
    <xf numFmtId="0" fontId="25" fillId="4" borderId="0" xfId="3" applyFont="1" applyFill="1" applyBorder="1" applyAlignment="1">
      <alignment horizontal="justify" vertical="top" wrapText="1"/>
    </xf>
    <xf numFmtId="0" fontId="25" fillId="4" borderId="0" xfId="3" applyFont="1" applyFill="1" applyBorder="1" applyAlignment="1">
      <alignment horizontal="center" wrapText="1"/>
    </xf>
    <xf numFmtId="168" fontId="25" fillId="4" borderId="0" xfId="3" applyNumberFormat="1" applyFont="1" applyFill="1" applyBorder="1" applyAlignment="1">
      <alignment vertical="top" wrapText="1"/>
    </xf>
    <xf numFmtId="168" fontId="25" fillId="4" borderId="0" xfId="3" applyNumberFormat="1" applyFont="1" applyFill="1" applyBorder="1" applyAlignment="1">
      <alignment horizontal="center" vertical="top" wrapText="1"/>
    </xf>
    <xf numFmtId="0" fontId="25" fillId="4" borderId="0" xfId="3" applyNumberFormat="1" applyFont="1" applyFill="1" applyBorder="1" applyAlignment="1">
      <alignment horizontal="center" vertical="top" wrapText="1"/>
    </xf>
    <xf numFmtId="0" fontId="25" fillId="4" borderId="0" xfId="3" applyFont="1" applyFill="1" applyBorder="1" applyAlignment="1">
      <alignment horizontal="left" vertical="justify" wrapText="1"/>
    </xf>
    <xf numFmtId="4" fontId="25" fillId="4" borderId="0" xfId="3" applyNumberFormat="1" applyFont="1" applyFill="1" applyBorder="1" applyAlignment="1">
      <alignment horizontal="center" vertical="top" wrapText="1"/>
    </xf>
    <xf numFmtId="0" fontId="25" fillId="4" borderId="0" xfId="3" applyFont="1" applyFill="1" applyBorder="1" applyAlignment="1">
      <alignment horizontal="right" vertical="top" wrapText="1"/>
    </xf>
    <xf numFmtId="168" fontId="25" fillId="4" borderId="1" xfId="3" applyNumberFormat="1" applyFont="1" applyFill="1" applyBorder="1" applyAlignment="1">
      <alignment horizontal="right" vertical="top" wrapText="1"/>
    </xf>
    <xf numFmtId="169" fontId="25" fillId="4" borderId="0" xfId="3" applyNumberFormat="1" applyFont="1" applyFill="1" applyBorder="1" applyAlignment="1">
      <alignment horizontal="center" vertical="center" wrapText="1"/>
    </xf>
    <xf numFmtId="169" fontId="25" fillId="4" borderId="0" xfId="3" applyNumberFormat="1" applyFont="1" applyFill="1" applyBorder="1" applyAlignment="1">
      <alignment vertical="center" wrapText="1"/>
    </xf>
    <xf numFmtId="172" fontId="25" fillId="4" borderId="0" xfId="3" applyNumberFormat="1" applyFont="1" applyFill="1" applyBorder="1" applyAlignment="1">
      <alignment horizontal="right" vertical="top"/>
    </xf>
    <xf numFmtId="172" fontId="25" fillId="4" borderId="0" xfId="3" applyNumberFormat="1" applyFont="1" applyFill="1" applyBorder="1" applyAlignment="1">
      <alignment vertical="top"/>
    </xf>
    <xf numFmtId="0" fontId="25" fillId="4" borderId="0" xfId="3" applyNumberFormat="1" applyFont="1" applyFill="1" applyBorder="1" applyAlignment="1">
      <alignment horizontal="left" vertical="top"/>
    </xf>
    <xf numFmtId="171" fontId="25" fillId="4" borderId="0" xfId="3" applyNumberFormat="1" applyFont="1" applyFill="1" applyBorder="1" applyAlignment="1">
      <alignment vertical="top" wrapText="1"/>
    </xf>
    <xf numFmtId="171" fontId="25" fillId="4" borderId="0" xfId="3" applyNumberFormat="1" applyFont="1" applyFill="1" applyBorder="1"/>
    <xf numFmtId="172" fontId="25" fillId="4" borderId="0" xfId="3" applyNumberFormat="1" applyFont="1" applyFill="1" applyBorder="1" applyAlignment="1">
      <alignment horizontal="center" vertical="top"/>
    </xf>
    <xf numFmtId="173" fontId="25" fillId="4" borderId="0" xfId="3" applyNumberFormat="1" applyFont="1" applyFill="1" applyBorder="1" applyAlignment="1">
      <alignment horizontal="right" vertical="top"/>
    </xf>
    <xf numFmtId="174" fontId="25" fillId="4" borderId="0" xfId="3" applyNumberFormat="1" applyFont="1" applyFill="1" applyBorder="1"/>
    <xf numFmtId="0" fontId="25" fillId="4" borderId="0" xfId="3" applyFont="1" applyFill="1" applyBorder="1" applyAlignment="1">
      <alignment vertical="top" wrapText="1"/>
    </xf>
    <xf numFmtId="0" fontId="25" fillId="4" borderId="0" xfId="3" applyFont="1" applyFill="1" applyBorder="1" applyAlignment="1">
      <alignment horizontal="right"/>
    </xf>
    <xf numFmtId="0" fontId="25" fillId="4" borderId="0" xfId="3" applyFont="1" applyFill="1" applyBorder="1" applyAlignment="1">
      <alignment wrapText="1"/>
    </xf>
    <xf numFmtId="2" fontId="25" fillId="4" borderId="0" xfId="3" applyNumberFormat="1" applyFont="1" applyFill="1" applyBorder="1" applyAlignment="1">
      <alignment horizontal="center"/>
    </xf>
    <xf numFmtId="2" fontId="25" fillId="4" borderId="0" xfId="3" applyNumberFormat="1" applyFont="1" applyFill="1" applyBorder="1" applyAlignment="1">
      <alignment horizontal="center" wrapText="1"/>
    </xf>
    <xf numFmtId="168" fontId="25" fillId="4" borderId="0" xfId="3" applyNumberFormat="1" applyFont="1" applyFill="1" applyBorder="1" applyAlignment="1">
      <alignment horizontal="center"/>
    </xf>
    <xf numFmtId="168" fontId="25" fillId="4" borderId="0" xfId="3" applyNumberFormat="1" applyFont="1" applyFill="1" applyBorder="1"/>
    <xf numFmtId="1" fontId="25" fillId="4" borderId="0" xfId="3" applyNumberFormat="1" applyFont="1" applyFill="1" applyBorder="1"/>
    <xf numFmtId="2" fontId="25" fillId="4" borderId="0" xfId="3" applyNumberFormat="1" applyFont="1" applyFill="1" applyBorder="1" applyAlignment="1">
      <alignment horizontal="right"/>
    </xf>
    <xf numFmtId="168" fontId="25" fillId="4" borderId="0" xfId="3" applyNumberFormat="1" applyFont="1" applyFill="1" applyBorder="1" applyAlignment="1">
      <alignment horizontal="center" wrapText="1"/>
    </xf>
    <xf numFmtId="170" fontId="25" fillId="4" borderId="0" xfId="3" applyNumberFormat="1" applyFont="1" applyFill="1" applyBorder="1" applyAlignment="1">
      <alignment horizontal="center" vertical="top" wrapText="1"/>
    </xf>
    <xf numFmtId="168" fontId="25" fillId="4" borderId="0" xfId="3" applyNumberFormat="1" applyFont="1" applyFill="1" applyBorder="1" applyAlignment="1">
      <alignment horizontal="right" vertical="center" wrapText="1"/>
    </xf>
    <xf numFmtId="0" fontId="37" fillId="4" borderId="0" xfId="3" applyFont="1" applyFill="1" applyBorder="1" applyAlignment="1">
      <alignment horizontal="left" vertical="center"/>
    </xf>
    <xf numFmtId="0" fontId="37" fillId="4" borderId="0" xfId="3" applyFont="1" applyFill="1" applyBorder="1" applyAlignment="1">
      <alignment horizontal="center" vertical="center"/>
    </xf>
    <xf numFmtId="0" fontId="37" fillId="4" borderId="0" xfId="3" applyFont="1" applyFill="1" applyBorder="1" applyAlignment="1">
      <alignment vertical="center"/>
    </xf>
    <xf numFmtId="168" fontId="25" fillId="4" borderId="1" xfId="3" applyNumberFormat="1" applyFont="1" applyFill="1" applyBorder="1" applyAlignment="1">
      <alignment horizontal="right" vertical="center" wrapText="1"/>
    </xf>
    <xf numFmtId="0" fontId="25" fillId="4" borderId="2" xfId="3" applyFont="1" applyFill="1" applyBorder="1" applyAlignment="1">
      <alignment vertical="center"/>
    </xf>
    <xf numFmtId="0" fontId="25" fillId="4" borderId="3" xfId="3" applyFont="1" applyFill="1" applyBorder="1" applyAlignment="1">
      <alignment vertical="center"/>
    </xf>
    <xf numFmtId="0" fontId="37" fillId="4" borderId="3" xfId="3" applyFont="1" applyFill="1" applyBorder="1" applyAlignment="1">
      <alignment horizontal="center" vertical="center"/>
    </xf>
    <xf numFmtId="0" fontId="37" fillId="4" borderId="3" xfId="3" applyFont="1" applyFill="1" applyBorder="1" applyAlignment="1">
      <alignment vertical="center"/>
    </xf>
    <xf numFmtId="0" fontId="37" fillId="4" borderId="4" xfId="3" applyFont="1" applyFill="1" applyBorder="1" applyAlignment="1">
      <alignment vertical="center"/>
    </xf>
    <xf numFmtId="168" fontId="25" fillId="4" borderId="0" xfId="3" applyNumberFormat="1" applyFont="1" applyFill="1" applyBorder="1" applyAlignment="1">
      <alignment horizontal="center" vertical="center" wrapText="1"/>
    </xf>
    <xf numFmtId="166" fontId="25" fillId="4" borderId="0" xfId="3" applyNumberFormat="1" applyFont="1" applyFill="1" applyBorder="1" applyAlignment="1">
      <alignment vertical="top"/>
    </xf>
    <xf numFmtId="0" fontId="25" fillId="0" borderId="6" xfId="3" applyFont="1" applyBorder="1" applyAlignment="1">
      <alignment horizontal="center" vertical="top"/>
    </xf>
    <xf numFmtId="0" fontId="25" fillId="0" borderId="6" xfId="3" applyFont="1" applyBorder="1" applyAlignment="1">
      <alignment horizontal="center" vertical="top" wrapText="1"/>
    </xf>
    <xf numFmtId="0" fontId="25" fillId="0" borderId="6" xfId="3" applyFont="1" applyBorder="1" applyAlignment="1">
      <alignment horizontal="justify" vertical="top" wrapText="1"/>
    </xf>
    <xf numFmtId="0" fontId="25" fillId="0" borderId="6" xfId="3" applyFont="1" applyBorder="1" applyAlignment="1">
      <alignment horizontal="center" wrapText="1"/>
    </xf>
    <xf numFmtId="168" fontId="25" fillId="0" borderId="6" xfId="3" applyNumberFormat="1" applyFont="1" applyBorder="1" applyAlignment="1">
      <alignment horizontal="center" vertical="top" wrapText="1"/>
    </xf>
    <xf numFmtId="168" fontId="25" fillId="0" borderId="6" xfId="3" applyNumberFormat="1" applyFont="1" applyBorder="1" applyAlignment="1">
      <alignment vertical="top" wrapText="1"/>
    </xf>
    <xf numFmtId="0" fontId="25" fillId="0" borderId="0" xfId="3" applyFont="1" applyBorder="1" applyAlignment="1">
      <alignment horizontal="justify" vertical="top"/>
    </xf>
    <xf numFmtId="0" fontId="25" fillId="0" borderId="0" xfId="3" applyFont="1" applyBorder="1" applyAlignment="1">
      <alignment vertical="center" wrapText="1"/>
    </xf>
    <xf numFmtId="0" fontId="33" fillId="0" borderId="0" xfId="3" applyFont="1" applyBorder="1" applyAlignment="1">
      <alignment vertical="center" wrapText="1"/>
    </xf>
    <xf numFmtId="0" fontId="33" fillId="0" borderId="0" xfId="3" applyFont="1" applyBorder="1" applyAlignment="1">
      <alignment horizontal="justify" vertical="top"/>
    </xf>
    <xf numFmtId="0" fontId="26" fillId="0" borderId="0" xfId="3" applyFont="1" applyBorder="1" applyAlignment="1">
      <alignment horizontal="justify" vertical="top" wrapText="1"/>
    </xf>
    <xf numFmtId="0" fontId="32" fillId="0" borderId="0" xfId="3" applyFont="1" applyBorder="1" applyAlignment="1">
      <alignment horizontal="center" vertical="top" wrapText="1"/>
    </xf>
    <xf numFmtId="168" fontId="32" fillId="0" borderId="0" xfId="3" applyNumberFormat="1" applyFont="1" applyBorder="1" applyAlignment="1">
      <alignment vertical="top" wrapText="1"/>
    </xf>
    <xf numFmtId="0" fontId="25" fillId="0" borderId="27" xfId="3" applyFont="1" applyBorder="1" applyAlignment="1">
      <alignment horizontal="center" vertical="top"/>
    </xf>
    <xf numFmtId="0" fontId="32" fillId="0" borderId="27" xfId="3" applyFont="1" applyBorder="1" applyAlignment="1">
      <alignment horizontal="center" vertical="top" wrapText="1"/>
    </xf>
    <xf numFmtId="0" fontId="26" fillId="0" borderId="28" xfId="3" applyFont="1" applyBorder="1" applyAlignment="1">
      <alignment horizontal="justify" vertical="top" wrapText="1"/>
    </xf>
    <xf numFmtId="168" fontId="32" fillId="0" borderId="29" xfId="3" applyNumberFormat="1" applyFont="1" applyBorder="1" applyAlignment="1">
      <alignment horizontal="center" vertical="top" wrapText="1"/>
    </xf>
    <xf numFmtId="0" fontId="43" fillId="0" borderId="0" xfId="0" applyFont="1"/>
    <xf numFmtId="0" fontId="46" fillId="0" borderId="1" xfId="0" applyFont="1" applyBorder="1" applyAlignment="1">
      <alignment horizontal="center" vertical="center" wrapText="1"/>
    </xf>
    <xf numFmtId="0" fontId="43" fillId="0" borderId="1" xfId="0" applyFont="1" applyBorder="1"/>
    <xf numFmtId="0" fontId="46" fillId="0" borderId="1" xfId="0" applyFont="1" applyBorder="1"/>
    <xf numFmtId="2" fontId="43" fillId="0" borderId="1" xfId="0" applyNumberFormat="1" applyFont="1" applyBorder="1"/>
    <xf numFmtId="2" fontId="46" fillId="0" borderId="1" xfId="0" applyNumberFormat="1" applyFont="1" applyBorder="1"/>
    <xf numFmtId="2" fontId="46" fillId="0" borderId="1" xfId="0" applyNumberFormat="1" applyFont="1" applyBorder="1" applyAlignment="1">
      <alignment vertical="top" wrapText="1"/>
    </xf>
    <xf numFmtId="0" fontId="46" fillId="0" borderId="0" xfId="0" applyFont="1" applyBorder="1" applyAlignment="1">
      <alignment vertical="top" wrapText="1"/>
    </xf>
    <xf numFmtId="0" fontId="47" fillId="0" borderId="1" xfId="0" applyFont="1" applyBorder="1" applyAlignment="1">
      <alignment horizontal="right"/>
    </xf>
    <xf numFmtId="2" fontId="48" fillId="0" borderId="0" xfId="20" applyNumberFormat="1" applyFont="1" applyBorder="1"/>
    <xf numFmtId="2" fontId="4" fillId="0" borderId="0" xfId="20" applyNumberFormat="1" applyFont="1" applyBorder="1"/>
    <xf numFmtId="0" fontId="3" fillId="0" borderId="0" xfId="20" applyFont="1" applyAlignment="1">
      <alignment horizontal="center" vertical="top" wrapText="1"/>
    </xf>
    <xf numFmtId="0" fontId="48" fillId="0" borderId="0" xfId="20" applyFont="1"/>
    <xf numFmtId="0" fontId="3" fillId="0" borderId="0" xfId="20" applyFont="1" applyBorder="1" applyAlignment="1">
      <alignment horizontal="center" vertical="top" wrapText="1"/>
    </xf>
    <xf numFmtId="0" fontId="48" fillId="0" borderId="25" xfId="20" applyFont="1" applyBorder="1"/>
    <xf numFmtId="0" fontId="48" fillId="0" borderId="0" xfId="20" applyFont="1" applyBorder="1"/>
    <xf numFmtId="2" fontId="3" fillId="0" borderId="0" xfId="20" applyNumberFormat="1" applyFont="1" applyBorder="1" applyAlignment="1">
      <alignment horizontal="right"/>
    </xf>
    <xf numFmtId="2" fontId="0" fillId="0" borderId="1" xfId="0" applyNumberFormat="1" applyBorder="1" applyAlignment="1">
      <alignment horizontal="left"/>
    </xf>
    <xf numFmtId="2" fontId="50" fillId="0" borderId="1" xfId="0" applyNumberFormat="1" applyFont="1" applyBorder="1" applyAlignment="1">
      <alignment horizontal="left"/>
    </xf>
    <xf numFmtId="0" fontId="3" fillId="0" borderId="1" xfId="0" applyFont="1" applyBorder="1" applyAlignment="1">
      <alignment horizontal="justify" vertical="top" wrapText="1"/>
    </xf>
    <xf numFmtId="0" fontId="0" fillId="0" borderId="1" xfId="0" applyBorder="1" applyAlignment="1">
      <alignment horizontal="center"/>
    </xf>
    <xf numFmtId="0" fontId="3" fillId="0" borderId="1" xfId="0" applyFont="1" applyBorder="1" applyAlignment="1">
      <alignment horizontal="justify" vertical="top" wrapText="1"/>
    </xf>
    <xf numFmtId="0" fontId="4" fillId="0" borderId="1" xfId="0" applyFont="1" applyBorder="1" applyAlignment="1">
      <alignment horizontal="justify" vertical="top" wrapText="1"/>
    </xf>
    <xf numFmtId="0" fontId="0" fillId="0" borderId="1" xfId="0" applyBorder="1" applyAlignment="1">
      <alignment wrapText="1"/>
    </xf>
    <xf numFmtId="0" fontId="0" fillId="0" borderId="0" xfId="0" applyAlignment="1">
      <alignment wrapText="1"/>
    </xf>
    <xf numFmtId="2" fontId="4" fillId="0" borderId="1" xfId="0" applyNumberFormat="1" applyFont="1" applyBorder="1" applyAlignment="1">
      <alignment wrapText="1" shrinkToFit="1"/>
    </xf>
    <xf numFmtId="0" fontId="3" fillId="0" borderId="1" xfId="0" applyFont="1" applyBorder="1" applyAlignment="1">
      <alignment wrapText="1"/>
    </xf>
    <xf numFmtId="0" fontId="4" fillId="0" borderId="1" xfId="0" applyFont="1" applyBorder="1" applyAlignment="1">
      <alignment wrapText="1"/>
    </xf>
    <xf numFmtId="2" fontId="4" fillId="0" borderId="1" xfId="0" applyNumberFormat="1" applyFont="1" applyBorder="1" applyAlignment="1">
      <alignment wrapText="1"/>
    </xf>
    <xf numFmtId="0" fontId="4" fillId="0" borderId="1" xfId="0" applyFont="1" applyBorder="1" applyAlignment="1">
      <alignment horizontal="center" vertical="top" wrapText="1"/>
    </xf>
    <xf numFmtId="0" fontId="4" fillId="0" borderId="1" xfId="0" applyFont="1" applyBorder="1" applyAlignment="1">
      <alignment wrapText="1"/>
    </xf>
    <xf numFmtId="2" fontId="3" fillId="0" borderId="1" xfId="0" applyNumberFormat="1" applyFont="1" applyBorder="1" applyAlignment="1">
      <alignment wrapText="1"/>
    </xf>
    <xf numFmtId="0" fontId="3" fillId="0" borderId="1" xfId="0" applyFont="1" applyBorder="1" applyAlignment="1">
      <alignment horizontal="justify" wrapText="1"/>
    </xf>
    <xf numFmtId="0" fontId="4" fillId="0" borderId="1" xfId="0" applyFont="1" applyBorder="1" applyAlignment="1">
      <alignment horizontal="justify" wrapText="1"/>
    </xf>
    <xf numFmtId="2" fontId="4" fillId="0" borderId="1" xfId="0" quotePrefix="1" applyNumberFormat="1" applyFont="1" applyBorder="1" applyAlignment="1">
      <alignment wrapText="1"/>
    </xf>
    <xf numFmtId="165" fontId="4" fillId="0" borderId="1" xfId="0" quotePrefix="1" applyNumberFormat="1" applyFont="1" applyBorder="1" applyAlignment="1">
      <alignment wrapText="1"/>
    </xf>
    <xf numFmtId="166" fontId="4" fillId="0" borderId="1" xfId="0" applyNumberFormat="1" applyFont="1" applyBorder="1" applyAlignment="1">
      <alignment wrapText="1"/>
    </xf>
    <xf numFmtId="167" fontId="4" fillId="0" borderId="1" xfId="0" applyNumberFormat="1" applyFont="1" applyBorder="1" applyAlignment="1">
      <alignment wrapText="1"/>
    </xf>
    <xf numFmtId="1" fontId="4" fillId="0" borderId="1" xfId="0" applyNumberFormat="1" applyFont="1" applyBorder="1" applyAlignment="1">
      <alignment wrapText="1"/>
    </xf>
    <xf numFmtId="166" fontId="4" fillId="0" borderId="1" xfId="0" applyNumberFormat="1" applyFont="1" applyBorder="1" applyAlignment="1">
      <alignment horizontal="right" wrapText="1"/>
    </xf>
    <xf numFmtId="165" fontId="4" fillId="0" borderId="1" xfId="0" applyNumberFormat="1" applyFont="1" applyBorder="1" applyAlignment="1">
      <alignment wrapText="1"/>
    </xf>
    <xf numFmtId="0" fontId="3" fillId="0" borderId="1" xfId="0" applyFont="1" applyBorder="1" applyAlignment="1">
      <alignment horizontal="center" wrapText="1"/>
    </xf>
    <xf numFmtId="1" fontId="3" fillId="0" borderId="1" xfId="0" applyNumberFormat="1" applyFont="1" applyBorder="1" applyAlignment="1">
      <alignment horizontal="center" wrapText="1"/>
    </xf>
    <xf numFmtId="0" fontId="3" fillId="0" borderId="1" xfId="2" applyFont="1" applyBorder="1" applyAlignment="1">
      <alignment horizontal="center" vertical="top" wrapText="1"/>
    </xf>
    <xf numFmtId="0" fontId="4" fillId="0" borderId="1" xfId="2" applyFont="1" applyBorder="1" applyAlignment="1">
      <alignment wrapText="1"/>
    </xf>
    <xf numFmtId="0" fontId="3" fillId="0" borderId="1" xfId="1" applyFont="1" applyBorder="1" applyAlignment="1">
      <alignment horizontal="justify" wrapText="1"/>
    </xf>
    <xf numFmtId="0" fontId="4" fillId="0" borderId="1" xfId="1" applyFont="1" applyBorder="1" applyAlignment="1">
      <alignment wrapText="1"/>
    </xf>
    <xf numFmtId="0" fontId="4" fillId="0" borderId="1" xfId="1" applyFont="1" applyBorder="1" applyAlignment="1">
      <alignment horizontal="justify" wrapText="1"/>
    </xf>
    <xf numFmtId="2" fontId="3" fillId="0" borderId="1" xfId="1" applyNumberFormat="1" applyFont="1" applyBorder="1" applyAlignment="1">
      <alignment wrapText="1"/>
    </xf>
    <xf numFmtId="0" fontId="3" fillId="0" borderId="1" xfId="1" applyFont="1" applyBorder="1" applyAlignment="1">
      <alignment wrapText="1"/>
    </xf>
    <xf numFmtId="2" fontId="4" fillId="0" borderId="1" xfId="1" applyNumberFormat="1" applyFont="1" applyBorder="1" applyAlignment="1">
      <alignment wrapText="1"/>
    </xf>
    <xf numFmtId="2" fontId="4" fillId="0" borderId="1" xfId="1" quotePrefix="1" applyNumberFormat="1" applyFont="1" applyBorder="1" applyAlignment="1">
      <alignment wrapText="1"/>
    </xf>
    <xf numFmtId="165" fontId="4" fillId="0" borderId="1" xfId="1" quotePrefix="1" applyNumberFormat="1" applyFont="1" applyBorder="1" applyAlignment="1">
      <alignment wrapText="1"/>
    </xf>
    <xf numFmtId="166" fontId="4" fillId="0" borderId="1" xfId="1" applyNumberFormat="1" applyFont="1" applyBorder="1" applyAlignment="1">
      <alignment wrapText="1"/>
    </xf>
    <xf numFmtId="166" fontId="3" fillId="0" borderId="1" xfId="1" applyNumberFormat="1" applyFont="1" applyBorder="1" applyAlignment="1">
      <alignment wrapText="1"/>
    </xf>
    <xf numFmtId="167" fontId="4" fillId="0" borderId="1" xfId="1" applyNumberFormat="1" applyFont="1" applyBorder="1" applyAlignment="1">
      <alignment wrapText="1"/>
    </xf>
    <xf numFmtId="2" fontId="4" fillId="0" borderId="1" xfId="1" applyNumberFormat="1" applyFont="1" applyBorder="1" applyAlignment="1">
      <alignment wrapText="1" shrinkToFit="1"/>
    </xf>
    <xf numFmtId="1" fontId="4" fillId="0" borderId="1" xfId="1" applyNumberFormat="1" applyFont="1" applyBorder="1" applyAlignment="1">
      <alignment wrapText="1"/>
    </xf>
    <xf numFmtId="165" fontId="4" fillId="0" borderId="1" xfId="1" applyNumberFormat="1" applyFont="1" applyBorder="1" applyAlignment="1">
      <alignment horizontal="right" wrapText="1"/>
    </xf>
    <xf numFmtId="1" fontId="3" fillId="0" borderId="1" xfId="1" applyNumberFormat="1" applyFont="1" applyBorder="1" applyAlignment="1">
      <alignment wrapText="1"/>
    </xf>
    <xf numFmtId="0" fontId="4" fillId="0" borderId="1" xfId="0" applyFont="1" applyBorder="1" applyAlignment="1">
      <alignment horizontal="center"/>
    </xf>
    <xf numFmtId="0" fontId="3" fillId="0" borderId="1" xfId="0" applyFont="1" applyBorder="1"/>
    <xf numFmtId="2" fontId="4" fillId="0" borderId="1" xfId="0" applyNumberFormat="1" applyFont="1" applyBorder="1" applyAlignment="1">
      <alignment vertical="top" shrinkToFit="1"/>
    </xf>
    <xf numFmtId="0" fontId="4" fillId="0" borderId="1" xfId="0" applyFont="1" applyBorder="1" applyAlignment="1">
      <alignment horizontal="left" vertical="top" shrinkToFit="1"/>
    </xf>
    <xf numFmtId="0" fontId="4" fillId="0" borderId="1" xfId="0" applyNumberFormat="1" applyFont="1" applyBorder="1" applyAlignment="1">
      <alignment vertical="top" shrinkToFit="1"/>
    </xf>
    <xf numFmtId="175" fontId="4" fillId="0" borderId="1" xfId="0" applyNumberFormat="1" applyFont="1" applyBorder="1" applyAlignment="1">
      <alignment horizontal="left" vertical="center" shrinkToFit="1"/>
    </xf>
    <xf numFmtId="2" fontId="4" fillId="0" borderId="1" xfId="0" applyNumberFormat="1" applyFont="1" applyBorder="1" applyAlignment="1">
      <alignment shrinkToFit="1"/>
    </xf>
    <xf numFmtId="0" fontId="4" fillId="0" borderId="1" xfId="0" applyFont="1" applyBorder="1" applyAlignment="1">
      <alignment horizontal="center" vertical="top"/>
    </xf>
    <xf numFmtId="1" fontId="4" fillId="0" borderId="1" xfId="0" applyNumberFormat="1" applyFont="1" applyBorder="1" applyAlignment="1">
      <alignment vertical="top" shrinkToFit="1"/>
    </xf>
    <xf numFmtId="2" fontId="4" fillId="0" borderId="1" xfId="21" applyNumberFormat="1" applyFont="1" applyBorder="1" applyAlignment="1">
      <alignment horizontal="right" vertical="top" shrinkToFit="1"/>
    </xf>
    <xf numFmtId="0" fontId="4" fillId="0" borderId="1" xfId="0" applyFont="1" applyBorder="1" applyAlignment="1">
      <alignment vertical="top" shrinkToFit="1"/>
    </xf>
    <xf numFmtId="0" fontId="4" fillId="0" borderId="1" xfId="0" applyNumberFormat="1" applyFont="1" applyBorder="1" applyAlignment="1">
      <alignment vertical="top"/>
    </xf>
    <xf numFmtId="0" fontId="4" fillId="0" borderId="1" xfId="0" applyFont="1" applyBorder="1" applyAlignment="1">
      <alignment horizontal="left" vertical="top"/>
    </xf>
    <xf numFmtId="9" fontId="4" fillId="0" borderId="1" xfId="0" applyNumberFormat="1" applyFont="1" applyBorder="1" applyAlignment="1">
      <alignment shrinkToFit="1"/>
    </xf>
    <xf numFmtId="0" fontId="4" fillId="0" borderId="1" xfId="0" applyFont="1" applyBorder="1" applyAlignment="1">
      <alignment horizontal="left" shrinkToFit="1"/>
    </xf>
    <xf numFmtId="0" fontId="4" fillId="0" borderId="1" xfId="0" applyNumberFormat="1" applyFont="1" applyBorder="1" applyAlignment="1">
      <alignment shrinkToFit="1"/>
    </xf>
    <xf numFmtId="175" fontId="4" fillId="0" borderId="1" xfId="0" applyNumberFormat="1" applyFont="1" applyBorder="1" applyAlignment="1">
      <alignment horizontal="left" shrinkToFit="1"/>
    </xf>
    <xf numFmtId="0" fontId="3" fillId="0" borderId="1" xfId="0" applyFont="1" applyBorder="1" applyAlignment="1">
      <alignment horizontal="left" vertical="top" shrinkToFit="1"/>
    </xf>
    <xf numFmtId="2" fontId="3" fillId="0" borderId="1" xfId="0" applyNumberFormat="1" applyFont="1" applyBorder="1" applyAlignment="1">
      <alignment shrinkToFit="1"/>
    </xf>
    <xf numFmtId="165" fontId="4" fillId="0" borderId="1" xfId="0" applyNumberFormat="1" applyFont="1" applyBorder="1" applyAlignment="1">
      <alignment vertical="top" shrinkToFit="1"/>
    </xf>
    <xf numFmtId="2" fontId="4" fillId="0" borderId="1" xfId="0" applyNumberFormat="1" applyFont="1" applyBorder="1" applyAlignment="1">
      <alignment horizontal="left" vertical="top" shrinkToFit="1"/>
    </xf>
    <xf numFmtId="0" fontId="4" fillId="0" borderId="1" xfId="22" applyFont="1" applyBorder="1"/>
    <xf numFmtId="0" fontId="4" fillId="0" borderId="1" xfId="0" applyFont="1" applyBorder="1"/>
    <xf numFmtId="2" fontId="4" fillId="0" borderId="1" xfId="0" applyNumberFormat="1" applyFont="1" applyBorder="1"/>
    <xf numFmtId="0" fontId="3" fillId="0" borderId="1" xfId="0" applyFont="1" applyBorder="1" applyAlignment="1">
      <alignment vertical="top" shrinkToFit="1"/>
    </xf>
    <xf numFmtId="2" fontId="4" fillId="0" borderId="1" xfId="22" applyNumberFormat="1" applyFont="1" applyBorder="1" applyAlignment="1">
      <alignment vertical="top" wrapText="1"/>
    </xf>
    <xf numFmtId="167" fontId="4" fillId="0" borderId="1" xfId="22" applyNumberFormat="1" applyFont="1" applyBorder="1" applyAlignment="1">
      <alignment vertical="top" wrapText="1"/>
    </xf>
    <xf numFmtId="1" fontId="4" fillId="0" borderId="1" xfId="0" applyNumberFormat="1" applyFont="1" applyBorder="1" applyAlignment="1">
      <alignment horizontal="right" vertical="top" shrinkToFit="1"/>
    </xf>
    <xf numFmtId="1" fontId="4" fillId="0" borderId="1" xfId="0" applyNumberFormat="1" applyFont="1" applyBorder="1" applyAlignment="1">
      <alignment horizontal="right" shrinkToFit="1"/>
    </xf>
    <xf numFmtId="2" fontId="4" fillId="0" borderId="1" xfId="0" applyNumberFormat="1" applyFont="1" applyBorder="1" applyAlignment="1">
      <alignment horizontal="left" shrinkToFit="1"/>
    </xf>
    <xf numFmtId="1" fontId="4" fillId="0" borderId="1" xfId="0" applyNumberFormat="1" applyFont="1" applyBorder="1" applyAlignment="1">
      <alignment shrinkToFit="1"/>
    </xf>
    <xf numFmtId="2" fontId="4" fillId="0" borderId="1" xfId="0" applyNumberFormat="1" applyFont="1" applyBorder="1" applyAlignment="1">
      <alignment horizontal="right" vertical="top" shrinkToFit="1"/>
    </xf>
    <xf numFmtId="1" fontId="4" fillId="0" borderId="1" xfId="0" applyNumberFormat="1" applyFont="1" applyBorder="1" applyAlignment="1">
      <alignment vertical="top"/>
    </xf>
    <xf numFmtId="2" fontId="3" fillId="0" borderId="1" xfId="0" applyNumberFormat="1" applyFont="1" applyBorder="1" applyAlignment="1">
      <alignment horizontal="center" vertical="top" shrinkToFit="1"/>
    </xf>
    <xf numFmtId="1" fontId="3" fillId="0" borderId="1" xfId="0" applyNumberFormat="1" applyFont="1" applyBorder="1" applyAlignment="1">
      <alignment horizontal="center" vertical="top" shrinkToFit="1"/>
    </xf>
    <xf numFmtId="0" fontId="3" fillId="0" borderId="1" xfId="0" applyFont="1" applyBorder="1" applyAlignment="1">
      <alignment horizontal="center" vertical="top" shrinkToFit="1"/>
    </xf>
    <xf numFmtId="2" fontId="3" fillId="0" borderId="1" xfId="0" applyNumberFormat="1" applyFont="1" applyBorder="1" applyAlignment="1">
      <alignment horizontal="center" shrinkToFit="1"/>
    </xf>
    <xf numFmtId="2" fontId="3" fillId="0" borderId="1" xfId="0" applyNumberFormat="1" applyFont="1" applyBorder="1" applyAlignment="1">
      <alignment vertical="top" shrinkToFit="1"/>
    </xf>
    <xf numFmtId="0" fontId="4" fillId="0" borderId="1" xfId="0" applyNumberFormat="1" applyFont="1" applyBorder="1" applyAlignment="1">
      <alignment horizontal="justify" vertical="top" wrapText="1"/>
    </xf>
    <xf numFmtId="2" fontId="4" fillId="0" borderId="1" xfId="0" applyNumberFormat="1" applyFont="1" applyBorder="1" applyAlignment="1"/>
    <xf numFmtId="2" fontId="3" fillId="0" borderId="1" xfId="0" applyNumberFormat="1" applyFont="1" applyBorder="1" applyAlignment="1">
      <alignment horizontal="justify" vertical="top" wrapText="1"/>
    </xf>
    <xf numFmtId="0" fontId="4" fillId="0" borderId="1" xfId="0" applyFont="1" applyBorder="1" applyAlignment="1">
      <alignment horizontal="center" vertical="top" shrinkToFit="1"/>
    </xf>
    <xf numFmtId="0" fontId="3" fillId="0" borderId="1" xfId="22" applyFont="1" applyBorder="1"/>
    <xf numFmtId="2" fontId="4" fillId="0" borderId="1" xfId="1" quotePrefix="1" applyNumberFormat="1" applyFont="1" applyBorder="1" applyAlignment="1"/>
    <xf numFmtId="2" fontId="4" fillId="0" borderId="1" xfId="1" applyNumberFormat="1" applyFont="1" applyBorder="1" applyAlignment="1"/>
    <xf numFmtId="166" fontId="4" fillId="0" borderId="1" xfId="1" applyNumberFormat="1" applyFont="1" applyBorder="1" applyAlignment="1"/>
    <xf numFmtId="2" fontId="4" fillId="0" borderId="1" xfId="0" quotePrefix="1" applyNumberFormat="1" applyFont="1" applyBorder="1" applyAlignment="1"/>
    <xf numFmtId="165" fontId="4" fillId="0" borderId="1" xfId="1" applyNumberFormat="1" applyFont="1" applyBorder="1" applyAlignment="1">
      <alignment wrapText="1"/>
    </xf>
    <xf numFmtId="1" fontId="4" fillId="2" borderId="1" xfId="10" applyNumberFormat="1" applyFont="1" applyFill="1" applyBorder="1" applyAlignment="1">
      <alignment horizontal="center" vertical="top"/>
    </xf>
    <xf numFmtId="1" fontId="3" fillId="2" borderId="1" xfId="10" applyNumberFormat="1" applyFont="1" applyFill="1" applyBorder="1" applyAlignment="1">
      <alignment horizontal="center" vertical="top"/>
    </xf>
    <xf numFmtId="0" fontId="4" fillId="2" borderId="1" xfId="10" applyFont="1" applyFill="1" applyBorder="1" applyAlignment="1">
      <alignment horizontal="center" vertical="top"/>
    </xf>
    <xf numFmtId="0" fontId="4" fillId="2" borderId="1" xfId="10" applyFont="1" applyFill="1" applyBorder="1" applyAlignment="1">
      <alignment vertical="top"/>
    </xf>
    <xf numFmtId="1" fontId="4" fillId="2" borderId="1" xfId="10" applyNumberFormat="1" applyFont="1" applyFill="1" applyBorder="1" applyAlignment="1">
      <alignment horizontal="right"/>
    </xf>
    <xf numFmtId="2" fontId="4" fillId="2" borderId="1" xfId="10" applyNumberFormat="1" applyFont="1" applyFill="1" applyBorder="1"/>
    <xf numFmtId="1" fontId="4" fillId="2" borderId="1" xfId="10" applyNumberFormat="1" applyFont="1" applyFill="1" applyBorder="1"/>
    <xf numFmtId="2" fontId="4" fillId="2" borderId="1" xfId="10" applyNumberFormat="1" applyFont="1" applyFill="1" applyBorder="1" applyAlignment="1">
      <alignment shrinkToFit="1"/>
    </xf>
    <xf numFmtId="2" fontId="4" fillId="2" borderId="1" xfId="10" applyNumberFormat="1" applyFont="1" applyFill="1" applyBorder="1" applyAlignment="1">
      <alignment horizontal="right"/>
    </xf>
    <xf numFmtId="165" fontId="4" fillId="2" borderId="1" xfId="10" applyNumberFormat="1" applyFont="1" applyFill="1" applyBorder="1" applyAlignment="1">
      <alignment horizontal="right"/>
    </xf>
    <xf numFmtId="2" fontId="3" fillId="2" borderId="1" xfId="10" applyNumberFormat="1" applyFont="1" applyFill="1" applyBorder="1" applyAlignment="1">
      <alignment horizontal="left" vertical="top" wrapText="1"/>
    </xf>
    <xf numFmtId="2" fontId="3" fillId="2" borderId="1" xfId="10" applyNumberFormat="1" applyFont="1" applyFill="1" applyBorder="1" applyAlignment="1">
      <alignment shrinkToFit="1"/>
    </xf>
    <xf numFmtId="0" fontId="0" fillId="0" borderId="2" xfId="0" applyBorder="1" applyAlignment="1">
      <alignment vertical="top"/>
    </xf>
    <xf numFmtId="0" fontId="0" fillId="0" borderId="3" xfId="0" applyBorder="1" applyAlignment="1">
      <alignment vertical="top"/>
    </xf>
    <xf numFmtId="0" fontId="0" fillId="0" borderId="4" xfId="0" applyBorder="1" applyAlignment="1">
      <alignment vertical="top"/>
    </xf>
    <xf numFmtId="0" fontId="1" fillId="0" borderId="1" xfId="0" applyFont="1" applyBorder="1" applyAlignment="1">
      <alignment wrapText="1"/>
    </xf>
    <xf numFmtId="0" fontId="3" fillId="2" borderId="1" xfId="10" applyFont="1" applyFill="1" applyBorder="1" applyAlignment="1">
      <alignment horizontal="justify" vertical="top" wrapText="1"/>
    </xf>
    <xf numFmtId="0" fontId="4" fillId="2" borderId="1" xfId="10" applyFont="1" applyFill="1" applyBorder="1" applyAlignment="1">
      <alignment horizontal="justify" vertical="top" wrapText="1"/>
    </xf>
    <xf numFmtId="0" fontId="0" fillId="0" borderId="1" xfId="0" applyBorder="1" applyAlignment="1">
      <alignment horizontal="center"/>
    </xf>
    <xf numFmtId="0" fontId="1" fillId="0" borderId="0" xfId="0" applyFont="1" applyAlignment="1">
      <alignment horizontal="center"/>
    </xf>
    <xf numFmtId="0" fontId="0" fillId="0" borderId="0" xfId="0" applyAlignment="1">
      <alignment horizontal="center"/>
    </xf>
    <xf numFmtId="0" fontId="3" fillId="2" borderId="1" xfId="10" applyFont="1" applyFill="1" applyBorder="1" applyAlignment="1">
      <alignment horizontal="justify" vertical="top" wrapText="1"/>
    </xf>
    <xf numFmtId="0" fontId="4" fillId="2" borderId="1" xfId="10" applyFont="1" applyFill="1" applyBorder="1" applyAlignment="1">
      <alignment horizontal="justify" vertical="top" wrapText="1"/>
    </xf>
    <xf numFmtId="0" fontId="3" fillId="0" borderId="2" xfId="0" applyFont="1" applyFill="1" applyBorder="1" applyAlignment="1">
      <alignment horizontal="left" vertical="top" wrapText="1"/>
    </xf>
    <xf numFmtId="0" fontId="3" fillId="0" borderId="1" xfId="0" applyFont="1" applyBorder="1" applyAlignment="1">
      <alignment horizontal="justify" vertical="top" wrapText="1"/>
    </xf>
    <xf numFmtId="0" fontId="4" fillId="0" borderId="1" xfId="0" applyFont="1" applyBorder="1" applyAlignment="1">
      <alignment horizontal="justify" vertical="top" wrapText="1"/>
    </xf>
    <xf numFmtId="2" fontId="4" fillId="0" borderId="1" xfId="20" applyNumberFormat="1" applyFont="1" applyBorder="1"/>
    <xf numFmtId="164" fontId="4" fillId="0" borderId="1" xfId="20" applyNumberFormat="1" applyFont="1" applyBorder="1"/>
    <xf numFmtId="2" fontId="4" fillId="0" borderId="4" xfId="20" applyNumberFormat="1" applyFont="1" applyBorder="1"/>
    <xf numFmtId="2" fontId="4" fillId="0" borderId="3" xfId="20" applyNumberFormat="1" applyFont="1" applyBorder="1" applyAlignment="1">
      <alignment wrapText="1"/>
    </xf>
    <xf numFmtId="2" fontId="4" fillId="0" borderId="4" xfId="20" applyNumberFormat="1" applyFont="1" applyBorder="1" applyAlignment="1">
      <alignment wrapText="1"/>
    </xf>
    <xf numFmtId="2" fontId="4" fillId="0" borderId="1" xfId="20" quotePrefix="1" applyNumberFormat="1" applyFont="1" applyBorder="1" applyAlignment="1">
      <alignment horizontal="center"/>
    </xf>
    <xf numFmtId="2" fontId="4" fillId="0" borderId="1" xfId="20" applyNumberFormat="1" applyFont="1" applyBorder="1" applyAlignment="1">
      <alignment horizontal="center"/>
    </xf>
    <xf numFmtId="2" fontId="4" fillId="0" borderId="2" xfId="20" applyNumberFormat="1" applyFont="1" applyBorder="1" applyAlignment="1"/>
    <xf numFmtId="2" fontId="4" fillId="0" borderId="4" xfId="20" applyNumberFormat="1" applyFont="1" applyBorder="1" applyAlignment="1">
      <alignment horizontal="left"/>
    </xf>
    <xf numFmtId="2" fontId="4" fillId="0" borderId="3" xfId="20" applyNumberFormat="1" applyFont="1" applyBorder="1" applyAlignment="1"/>
    <xf numFmtId="2" fontId="4" fillId="0" borderId="6" xfId="20" applyNumberFormat="1" applyFont="1" applyBorder="1"/>
    <xf numFmtId="2" fontId="4" fillId="0" borderId="31" xfId="20" applyNumberFormat="1" applyFont="1" applyBorder="1"/>
    <xf numFmtId="2" fontId="4" fillId="0" borderId="25" xfId="20" applyNumberFormat="1" applyFont="1" applyBorder="1"/>
    <xf numFmtId="2" fontId="3" fillId="0" borderId="32" xfId="20" applyNumberFormat="1" applyFont="1" applyBorder="1"/>
    <xf numFmtId="2" fontId="4" fillId="0" borderId="1" xfId="20" applyNumberFormat="1" applyFont="1" applyBorder="1" applyAlignment="1"/>
    <xf numFmtId="2" fontId="3" fillId="0" borderId="0" xfId="20" applyNumberFormat="1" applyFont="1" applyBorder="1"/>
    <xf numFmtId="2" fontId="3" fillId="0" borderId="1" xfId="20" applyNumberFormat="1" applyFont="1" applyBorder="1" applyAlignment="1">
      <alignment horizontal="right"/>
    </xf>
    <xf numFmtId="2" fontId="3" fillId="0" borderId="32" xfId="20" applyNumberFormat="1" applyFont="1" applyBorder="1" applyAlignment="1">
      <alignment horizontal="center"/>
    </xf>
    <xf numFmtId="2" fontId="52" fillId="0" borderId="0" xfId="20" applyNumberFormat="1" applyFont="1" applyBorder="1" applyAlignment="1">
      <alignment horizontal="right"/>
    </xf>
    <xf numFmtId="167" fontId="52" fillId="0" borderId="0" xfId="20" applyNumberFormat="1" applyFont="1" applyBorder="1" applyAlignment="1">
      <alignment horizontal="right"/>
    </xf>
    <xf numFmtId="2" fontId="52" fillId="0" borderId="23" xfId="20" applyNumberFormat="1" applyFont="1" applyBorder="1" applyAlignment="1">
      <alignment horizontal="right"/>
    </xf>
    <xf numFmtId="0" fontId="4" fillId="0" borderId="0" xfId="20" applyFont="1"/>
    <xf numFmtId="0" fontId="4" fillId="0" borderId="0" xfId="20" applyFont="1" applyAlignment="1">
      <alignment horizontal="justify" vertical="top" wrapText="1"/>
    </xf>
    <xf numFmtId="0" fontId="4" fillId="0" borderId="0" xfId="20" applyFont="1" applyAlignment="1">
      <alignment horizontal="left" vertical="top" wrapText="1"/>
    </xf>
    <xf numFmtId="0" fontId="4" fillId="0" borderId="1" xfId="20" applyFont="1" applyBorder="1" applyAlignment="1">
      <alignment horizontal="center" vertical="top" wrapText="1"/>
    </xf>
    <xf numFmtId="0" fontId="4" fillId="0" borderId="1" xfId="20" applyFont="1" applyBorder="1"/>
    <xf numFmtId="2" fontId="4" fillId="0" borderId="0" xfId="20" applyNumberFormat="1" applyFont="1"/>
    <xf numFmtId="0" fontId="4" fillId="0" borderId="0" xfId="20" quotePrefix="1" applyFont="1"/>
    <xf numFmtId="2" fontId="4" fillId="0" borderId="0" xfId="20" quotePrefix="1" applyNumberFormat="1" applyFont="1"/>
    <xf numFmtId="0" fontId="4" fillId="0" borderId="25" xfId="20" applyFont="1" applyBorder="1"/>
    <xf numFmtId="0" fontId="4" fillId="0" borderId="0" xfId="20" applyFont="1" applyBorder="1"/>
    <xf numFmtId="0" fontId="4" fillId="0" borderId="23" xfId="20" applyFont="1" applyBorder="1"/>
    <xf numFmtId="2" fontId="4" fillId="0" borderId="7" xfId="20" applyNumberFormat="1" applyFont="1" applyBorder="1"/>
    <xf numFmtId="0" fontId="4" fillId="0" borderId="7" xfId="20" applyFont="1" applyBorder="1"/>
    <xf numFmtId="2" fontId="3" fillId="0" borderId="1" xfId="20" applyNumberFormat="1" applyFont="1" applyBorder="1"/>
    <xf numFmtId="0" fontId="4" fillId="0" borderId="0" xfId="20" applyFont="1" applyBorder="1" applyAlignment="1">
      <alignment horizontal="left"/>
    </xf>
    <xf numFmtId="2" fontId="48" fillId="0" borderId="0" xfId="20" applyNumberFormat="1" applyFont="1" applyBorder="1" applyAlignment="1">
      <alignment horizontal="center"/>
    </xf>
    <xf numFmtId="0" fontId="4" fillId="0" borderId="7" xfId="20" applyFont="1" applyBorder="1" applyAlignment="1">
      <alignment horizontal="center" wrapText="1"/>
    </xf>
    <xf numFmtId="0" fontId="4" fillId="0" borderId="30" xfId="20" applyFont="1" applyBorder="1" applyAlignment="1">
      <alignment horizontal="center" vertical="top" wrapText="1"/>
    </xf>
    <xf numFmtId="0" fontId="4" fillId="0" borderId="24" xfId="20" applyFont="1" applyBorder="1" applyAlignment="1">
      <alignment horizontal="center" vertical="top" wrapText="1"/>
    </xf>
    <xf numFmtId="0" fontId="4" fillId="0" borderId="5" xfId="20" applyFont="1" applyBorder="1" applyAlignment="1">
      <alignment horizontal="center" vertical="top" wrapText="1"/>
    </xf>
    <xf numFmtId="0" fontId="4" fillId="0" borderId="2" xfId="20" applyFont="1" applyBorder="1"/>
    <xf numFmtId="0" fontId="4" fillId="0" borderId="3" xfId="20" applyFont="1" applyBorder="1"/>
    <xf numFmtId="0" fontId="4" fillId="0" borderId="4" xfId="20" applyFont="1" applyBorder="1"/>
    <xf numFmtId="0" fontId="4" fillId="0" borderId="1" xfId="20" applyFont="1" applyBorder="1" applyAlignment="1">
      <alignment horizontal="center"/>
    </xf>
    <xf numFmtId="2" fontId="4" fillId="0" borderId="1" xfId="20" applyNumberFormat="1" applyFont="1" applyBorder="1" applyAlignment="1">
      <alignment horizontal="right"/>
    </xf>
    <xf numFmtId="0" fontId="4" fillId="0" borderId="2" xfId="20" applyFont="1" applyBorder="1" applyAlignment="1">
      <alignment horizontal="center"/>
    </xf>
    <xf numFmtId="0" fontId="4" fillId="0" borderId="3" xfId="20" applyFont="1" applyBorder="1" applyAlignment="1">
      <alignment horizontal="center"/>
    </xf>
    <xf numFmtId="0" fontId="4" fillId="0" borderId="3" xfId="20" applyFont="1" applyBorder="1" applyAlignment="1">
      <alignment horizontal="right"/>
    </xf>
    <xf numFmtId="0" fontId="4" fillId="0" borderId="4" xfId="20" applyFont="1" applyBorder="1" applyAlignment="1"/>
    <xf numFmtId="0" fontId="4" fillId="0" borderId="8" xfId="20" applyFont="1" applyBorder="1" applyAlignment="1">
      <alignment horizontal="center"/>
    </xf>
    <xf numFmtId="166" fontId="4" fillId="0" borderId="8" xfId="20" applyNumberFormat="1" applyFont="1" applyBorder="1" applyAlignment="1">
      <alignment horizontal="center"/>
    </xf>
    <xf numFmtId="2" fontId="4" fillId="0" borderId="8" xfId="20" applyNumberFormat="1" applyFont="1" applyBorder="1" applyAlignment="1">
      <alignment horizontal="right"/>
    </xf>
    <xf numFmtId="0" fontId="4" fillId="0" borderId="32" xfId="20" applyFont="1" applyBorder="1" applyAlignment="1">
      <alignment horizontal="center"/>
    </xf>
    <xf numFmtId="166" fontId="4" fillId="0" borderId="32" xfId="20" applyNumberFormat="1" applyFont="1" applyBorder="1" applyAlignment="1">
      <alignment horizontal="center"/>
    </xf>
    <xf numFmtId="166" fontId="4" fillId="0" borderId="1" xfId="20" applyNumberFormat="1" applyFont="1" applyBorder="1" applyAlignment="1">
      <alignment horizontal="center"/>
    </xf>
    <xf numFmtId="2" fontId="4" fillId="0" borderId="8" xfId="20" applyNumberFormat="1" applyFont="1" applyBorder="1"/>
    <xf numFmtId="0" fontId="4" fillId="0" borderId="8" xfId="20" applyFont="1" applyBorder="1"/>
    <xf numFmtId="0" fontId="4" fillId="0" borderId="8" xfId="20" applyFont="1" applyBorder="1" applyAlignment="1">
      <alignment horizontal="right"/>
    </xf>
    <xf numFmtId="0" fontId="4" fillId="0" borderId="0" xfId="20" applyFont="1" applyBorder="1" applyAlignment="1">
      <alignment horizontal="right"/>
    </xf>
    <xf numFmtId="2" fontId="4" fillId="0" borderId="0" xfId="20" applyNumberFormat="1" applyFont="1" applyBorder="1" applyAlignment="1"/>
    <xf numFmtId="0" fontId="4" fillId="0" borderId="0" xfId="20" applyFont="1" applyBorder="1" applyAlignment="1">
      <alignment horizontal="justify" vertical="top" wrapText="1"/>
    </xf>
    <xf numFmtId="0" fontId="4" fillId="2" borderId="1" xfId="10" applyFont="1" applyFill="1" applyBorder="1" applyAlignment="1">
      <alignment horizontal="right" vertical="top"/>
    </xf>
    <xf numFmtId="0" fontId="4" fillId="2" borderId="1" xfId="10" applyFont="1" applyFill="1" applyBorder="1"/>
    <xf numFmtId="0" fontId="3" fillId="2" borderId="1" xfId="10" applyFont="1" applyFill="1" applyBorder="1" applyAlignment="1">
      <alignment horizontal="left" vertical="top" wrapText="1"/>
    </xf>
    <xf numFmtId="0" fontId="4" fillId="2" borderId="1" xfId="10" applyFont="1" applyFill="1" applyBorder="1" applyAlignment="1">
      <alignment horizontal="right"/>
    </xf>
    <xf numFmtId="1" fontId="3" fillId="2" borderId="1" xfId="10" applyNumberFormat="1" applyFont="1" applyFill="1" applyBorder="1" applyAlignment="1">
      <alignment horizontal="center"/>
    </xf>
    <xf numFmtId="0" fontId="3" fillId="2" borderId="1" xfId="10" applyFont="1" applyFill="1" applyBorder="1" applyAlignment="1">
      <alignment vertical="top" wrapText="1"/>
    </xf>
    <xf numFmtId="2" fontId="3" fillId="0" borderId="23" xfId="20" applyNumberFormat="1" applyFont="1" applyBorder="1" applyAlignment="1">
      <alignment horizontal="right"/>
    </xf>
    <xf numFmtId="2" fontId="3" fillId="0" borderId="7" xfId="20" applyNumberFormat="1" applyFont="1" applyBorder="1" applyAlignment="1">
      <alignment horizontal="right"/>
    </xf>
    <xf numFmtId="0" fontId="4" fillId="2" borderId="4" xfId="10" applyFont="1" applyFill="1" applyBorder="1" applyAlignment="1">
      <alignment vertical="top" wrapText="1"/>
    </xf>
    <xf numFmtId="0" fontId="46" fillId="4" borderId="1" xfId="0" applyFont="1" applyFill="1" applyBorder="1" applyAlignment="1">
      <alignment vertical="top"/>
    </xf>
    <xf numFmtId="0" fontId="4" fillId="2" borderId="1" xfId="10" applyFont="1" applyFill="1" applyBorder="1" applyAlignment="1"/>
    <xf numFmtId="0" fontId="4" fillId="2" borderId="1" xfId="10" applyFont="1" applyFill="1" applyBorder="1" applyAlignment="1">
      <alignment vertical="top" wrapText="1"/>
    </xf>
    <xf numFmtId="0" fontId="43" fillId="0" borderId="1" xfId="0" applyFont="1" applyBorder="1" applyAlignment="1">
      <alignment horizontal="center" vertical="center"/>
    </xf>
    <xf numFmtId="0" fontId="4" fillId="0" borderId="1" xfId="0" applyFont="1" applyBorder="1" applyAlignment="1">
      <alignment vertical="top"/>
    </xf>
    <xf numFmtId="0" fontId="4" fillId="0" borderId="1" xfId="0" applyFont="1" applyBorder="1" applyAlignment="1"/>
    <xf numFmtId="166" fontId="4" fillId="0" borderId="1" xfId="0" applyNumberFormat="1" applyFont="1" applyBorder="1" applyAlignment="1">
      <alignment vertical="top" shrinkToFit="1"/>
    </xf>
    <xf numFmtId="2" fontId="3" fillId="0" borderId="1" xfId="0" applyNumberFormat="1" applyFont="1" applyBorder="1" applyAlignment="1"/>
    <xf numFmtId="0" fontId="3" fillId="0" borderId="1" xfId="0" applyNumberFormat="1" applyFont="1" applyBorder="1" applyAlignment="1">
      <alignment horizontal="justify" vertical="top" wrapText="1"/>
    </xf>
    <xf numFmtId="2" fontId="4" fillId="0" borderId="1" xfId="0" applyNumberFormat="1" applyFont="1" applyBorder="1" applyAlignment="1">
      <alignment vertical="center" shrinkToFit="1"/>
    </xf>
    <xf numFmtId="0" fontId="4" fillId="0" borderId="1" xfId="0" applyFont="1" applyBorder="1" applyAlignment="1">
      <alignment horizontal="center" vertical="center" shrinkToFit="1"/>
    </xf>
    <xf numFmtId="2" fontId="4" fillId="0" borderId="1" xfId="0" applyNumberFormat="1" applyFont="1" applyBorder="1" applyAlignment="1">
      <alignment horizontal="right" vertical="center" shrinkToFit="1"/>
    </xf>
    <xf numFmtId="1" fontId="4" fillId="0" borderId="1" xfId="0" applyNumberFormat="1" applyFont="1" applyBorder="1" applyAlignment="1">
      <alignment horizontal="center" vertical="center" shrinkToFit="1"/>
    </xf>
    <xf numFmtId="164" fontId="3" fillId="0" borderId="1" xfId="0" applyNumberFormat="1" applyFont="1" applyBorder="1" applyAlignment="1">
      <alignment horizontal="right" shrinkToFit="1"/>
    </xf>
    <xf numFmtId="1" fontId="4" fillId="2" borderId="1" xfId="1" applyNumberFormat="1" applyFont="1" applyFill="1" applyBorder="1" applyAlignment="1">
      <alignment horizontal="center" vertical="top"/>
    </xf>
    <xf numFmtId="0" fontId="4" fillId="2" borderId="1" xfId="1" applyFont="1" applyFill="1" applyBorder="1" applyAlignment="1">
      <alignment vertical="top"/>
    </xf>
    <xf numFmtId="0" fontId="4" fillId="2" borderId="1" xfId="1" applyFont="1" applyFill="1" applyBorder="1" applyAlignment="1">
      <alignment horizontal="center" vertical="top"/>
    </xf>
    <xf numFmtId="0" fontId="3" fillId="2" borderId="1" xfId="1" applyFont="1" applyFill="1" applyBorder="1" applyAlignment="1">
      <alignment horizontal="justify" vertical="top" wrapText="1"/>
    </xf>
    <xf numFmtId="0" fontId="4" fillId="2" borderId="1" xfId="1" applyFont="1" applyFill="1" applyBorder="1" applyAlignment="1"/>
    <xf numFmtId="0" fontId="4" fillId="2" borderId="1" xfId="1" applyFont="1" applyFill="1" applyBorder="1"/>
    <xf numFmtId="2" fontId="4" fillId="2" borderId="1" xfId="1" applyNumberFormat="1" applyFont="1" applyFill="1" applyBorder="1"/>
    <xf numFmtId="1" fontId="4" fillId="2" borderId="1" xfId="1" applyNumberFormat="1" applyFont="1" applyFill="1" applyBorder="1"/>
    <xf numFmtId="1" fontId="3" fillId="2" borderId="1" xfId="1" applyNumberFormat="1" applyFont="1" applyFill="1" applyBorder="1" applyAlignment="1">
      <alignment horizontal="center"/>
    </xf>
    <xf numFmtId="0" fontId="4" fillId="2" borderId="1" xfId="1" applyFont="1" applyFill="1" applyBorder="1" applyAlignment="1">
      <alignment horizontal="justify" vertical="top" wrapText="1"/>
    </xf>
    <xf numFmtId="1" fontId="4" fillId="2" borderId="1" xfId="1" applyNumberFormat="1" applyFont="1" applyFill="1" applyBorder="1" applyAlignment="1">
      <alignment horizontal="right"/>
    </xf>
    <xf numFmtId="2" fontId="4" fillId="2" borderId="1" xfId="1" applyNumberFormat="1" applyFont="1" applyFill="1" applyBorder="1" applyAlignment="1">
      <alignment shrinkToFit="1"/>
    </xf>
    <xf numFmtId="0" fontId="3" fillId="2" borderId="1" xfId="1" applyFont="1" applyFill="1" applyBorder="1" applyAlignment="1">
      <alignment horizontal="left" vertical="top" wrapText="1"/>
    </xf>
    <xf numFmtId="0" fontId="4" fillId="2" borderId="0" xfId="1" applyFont="1" applyFill="1" applyBorder="1"/>
    <xf numFmtId="2" fontId="4" fillId="2" borderId="1" xfId="1" applyNumberFormat="1" applyFont="1" applyFill="1" applyBorder="1" applyAlignment="1">
      <alignment horizontal="center"/>
    </xf>
    <xf numFmtId="0" fontId="0" fillId="0" borderId="1" xfId="0" applyBorder="1" applyAlignment="1">
      <alignment vertical="top" wrapText="1"/>
    </xf>
    <xf numFmtId="0" fontId="4" fillId="2" borderId="1" xfId="1" applyFont="1" applyFill="1" applyBorder="1" applyAlignment="1">
      <alignment horizontal="left" vertical="top" wrapText="1"/>
    </xf>
    <xf numFmtId="1" fontId="4" fillId="2" borderId="1" xfId="1" applyNumberFormat="1" applyFont="1" applyFill="1" applyBorder="1" applyAlignment="1">
      <alignment horizontal="left" vertical="top" wrapText="1"/>
    </xf>
    <xf numFmtId="0" fontId="1" fillId="0" borderId="1" xfId="0" applyFont="1" applyBorder="1" applyAlignment="1">
      <alignment vertical="top" wrapText="1"/>
    </xf>
    <xf numFmtId="164" fontId="0" fillId="0" borderId="0" xfId="0" applyNumberFormat="1" applyBorder="1"/>
    <xf numFmtId="2" fontId="0" fillId="0" borderId="1" xfId="0" applyNumberFormat="1" applyBorder="1" applyAlignment="1">
      <alignment horizontal="center"/>
    </xf>
    <xf numFmtId="2" fontId="1" fillId="0" borderId="0" xfId="0" applyNumberFormat="1" applyFont="1"/>
    <xf numFmtId="2" fontId="53" fillId="0" borderId="0" xfId="0" applyNumberFormat="1" applyFont="1" applyBorder="1"/>
    <xf numFmtId="1" fontId="4" fillId="0" borderId="1" xfId="0" applyNumberFormat="1" applyFont="1" applyBorder="1" applyAlignment="1">
      <alignment horizontal="justify" vertical="top" wrapText="1"/>
    </xf>
    <xf numFmtId="0" fontId="3" fillId="0" borderId="1" xfId="0" applyFont="1" applyBorder="1" applyAlignment="1">
      <alignment horizontal="center" vertical="top" wrapText="1"/>
    </xf>
    <xf numFmtId="0" fontId="54" fillId="0" borderId="1" xfId="0" applyFont="1" applyBorder="1" applyAlignment="1">
      <alignment vertical="top" wrapText="1"/>
    </xf>
    <xf numFmtId="0" fontId="4" fillId="0" borderId="1" xfId="0" applyFont="1" applyBorder="1" applyAlignment="1">
      <alignment horizontal="center" wrapText="1"/>
    </xf>
    <xf numFmtId="0" fontId="3" fillId="2" borderId="1" xfId="1" applyFont="1" applyFill="1" applyBorder="1" applyAlignment="1">
      <alignment horizontal="justify" wrapText="1"/>
    </xf>
    <xf numFmtId="2" fontId="4" fillId="0" borderId="1" xfId="0" applyNumberFormat="1" applyFont="1" applyBorder="1" applyAlignment="1">
      <alignment horizontal="center" shrinkToFit="1"/>
    </xf>
    <xf numFmtId="176" fontId="54" fillId="0" borderId="1" xfId="0" applyNumberFormat="1" applyFont="1" applyBorder="1" applyAlignment="1">
      <alignment horizontal="center" shrinkToFit="1"/>
    </xf>
    <xf numFmtId="0" fontId="54" fillId="0" borderId="1" xfId="0" applyFont="1" applyBorder="1" applyAlignment="1">
      <alignment horizontal="center" wrapText="1"/>
    </xf>
    <xf numFmtId="1" fontId="4" fillId="0" borderId="1" xfId="0" applyNumberFormat="1" applyFont="1" applyBorder="1" applyAlignment="1">
      <alignment horizontal="center" shrinkToFit="1"/>
    </xf>
    <xf numFmtId="1" fontId="3" fillId="0" borderId="1" xfId="0" applyNumberFormat="1" applyFont="1" applyBorder="1" applyAlignment="1">
      <alignment horizontal="center" shrinkToFit="1"/>
    </xf>
    <xf numFmtId="2" fontId="4" fillId="0" borderId="1" xfId="0" applyNumberFormat="1" applyFont="1" applyBorder="1" applyAlignment="1">
      <alignment horizontal="center" vertical="top"/>
    </xf>
    <xf numFmtId="0" fontId="4" fillId="0" borderId="1" xfId="0" applyFont="1" applyBorder="1" applyAlignment="1">
      <alignment horizontal="center" vertical="center" wrapText="1"/>
    </xf>
    <xf numFmtId="2" fontId="4"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0" fontId="54" fillId="0" borderId="1" xfId="0" applyFont="1" applyBorder="1" applyAlignment="1">
      <alignment vertical="center" wrapText="1"/>
    </xf>
    <xf numFmtId="1" fontId="47" fillId="0" borderId="1" xfId="0" applyNumberFormat="1" applyFont="1" applyBorder="1" applyAlignment="1">
      <alignment horizontal="right"/>
    </xf>
    <xf numFmtId="1" fontId="1" fillId="0" borderId="4" xfId="0" applyNumberFormat="1" applyFont="1" applyBorder="1"/>
    <xf numFmtId="2" fontId="1" fillId="0" borderId="1" xfId="0" applyNumberFormat="1" applyFont="1" applyBorder="1" applyAlignment="1">
      <alignment horizontal="center" vertical="center"/>
    </xf>
    <xf numFmtId="0" fontId="0" fillId="0" borderId="1" xfId="0" applyBorder="1" applyAlignment="1">
      <alignment horizontal="center"/>
    </xf>
    <xf numFmtId="0" fontId="1" fillId="0" borderId="1" xfId="0" applyFont="1" applyBorder="1" applyAlignment="1">
      <alignment horizontal="center"/>
    </xf>
    <xf numFmtId="1" fontId="50" fillId="0" borderId="1" xfId="0" applyNumberFormat="1"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40" fillId="2" borderId="1" xfId="0" applyFont="1" applyFill="1" applyBorder="1" applyAlignment="1">
      <alignment horizontal="center" vertical="top" wrapText="1"/>
    </xf>
    <xf numFmtId="0" fontId="44" fillId="2" borderId="1" xfId="0" applyFont="1" applyFill="1" applyBorder="1" applyAlignment="1">
      <alignment horizontal="center" vertical="center"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0" xfId="0" applyFont="1" applyAlignment="1">
      <alignment horizontal="center"/>
    </xf>
    <xf numFmtId="0" fontId="0" fillId="0" borderId="2" xfId="0" applyBorder="1" applyAlignment="1">
      <alignment horizontal="right" vertical="center"/>
    </xf>
    <xf numFmtId="0" fontId="0" fillId="0" borderId="3" xfId="0" applyBorder="1" applyAlignment="1">
      <alignment horizontal="right" vertical="center"/>
    </xf>
    <xf numFmtId="0" fontId="0" fillId="0" borderId="4" xfId="0" applyBorder="1" applyAlignment="1">
      <alignment horizontal="right" vertical="center"/>
    </xf>
    <xf numFmtId="0" fontId="0" fillId="0" borderId="0" xfId="0" applyAlignment="1">
      <alignment horizontal="center"/>
    </xf>
    <xf numFmtId="0" fontId="59" fillId="0" borderId="0" xfId="0" applyFont="1" applyAlignment="1">
      <alignment horizontal="center"/>
    </xf>
    <xf numFmtId="0" fontId="1" fillId="0" borderId="1" xfId="0" applyFont="1" applyBorder="1" applyAlignment="1">
      <alignment horizontal="left" vertical="top" wrapText="1"/>
    </xf>
    <xf numFmtId="0" fontId="8" fillId="2" borderId="1" xfId="0" applyFont="1" applyFill="1" applyBorder="1" applyAlignment="1">
      <alignment horizontal="center" vertical="top"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4" fillId="0" borderId="1" xfId="0" applyFont="1" applyBorder="1" applyAlignment="1">
      <alignment horizontal="left" vertical="top" wrapText="1"/>
    </xf>
    <xf numFmtId="0" fontId="58" fillId="2" borderId="2" xfId="0" applyFont="1" applyFill="1" applyBorder="1" applyAlignment="1">
      <alignment horizontal="center" vertical="top" wrapText="1"/>
    </xf>
    <xf numFmtId="0" fontId="58" fillId="2" borderId="3" xfId="0" applyFont="1" applyFill="1" applyBorder="1" applyAlignment="1">
      <alignment horizontal="center" vertical="top" wrapText="1"/>
    </xf>
    <xf numFmtId="0" fontId="58" fillId="2" borderId="4" xfId="0" applyFont="1" applyFill="1" applyBorder="1" applyAlignment="1">
      <alignment horizontal="center" vertical="top" wrapText="1"/>
    </xf>
    <xf numFmtId="0" fontId="1" fillId="0" borderId="1" xfId="0" applyFont="1" applyBorder="1" applyAlignment="1">
      <alignment horizontal="right"/>
    </xf>
    <xf numFmtId="0" fontId="20" fillId="0" borderId="0" xfId="0" applyFont="1" applyAlignment="1">
      <alignment horizontal="center" wrapText="1"/>
    </xf>
    <xf numFmtId="0" fontId="16" fillId="0" borderId="6" xfId="0" applyFont="1" applyBorder="1" applyAlignment="1">
      <alignment horizontal="center"/>
    </xf>
    <xf numFmtId="0" fontId="16" fillId="0" borderId="1" xfId="0" applyFont="1" applyBorder="1" applyAlignment="1">
      <alignment horizontal="center" vertical="top" wrapText="1"/>
    </xf>
    <xf numFmtId="0" fontId="16" fillId="0" borderId="2" xfId="0" applyFont="1" applyBorder="1" applyAlignment="1">
      <alignment horizontal="center" vertical="top" wrapText="1"/>
    </xf>
    <xf numFmtId="0" fontId="16" fillId="0" borderId="3" xfId="0" applyFont="1" applyBorder="1" applyAlignment="1">
      <alignment horizontal="center" vertical="top" wrapText="1"/>
    </xf>
    <xf numFmtId="0" fontId="18" fillId="0" borderId="2" xfId="0" applyFont="1" applyBorder="1" applyAlignment="1">
      <alignment horizontal="left" vertical="top" wrapText="1"/>
    </xf>
    <xf numFmtId="0" fontId="18" fillId="0" borderId="3" xfId="0" applyFont="1" applyBorder="1" applyAlignment="1">
      <alignment horizontal="left" vertical="top" wrapText="1"/>
    </xf>
    <xf numFmtId="0" fontId="18" fillId="0" borderId="4" xfId="0" applyFont="1" applyBorder="1" applyAlignment="1">
      <alignment horizontal="left" vertical="top" wrapText="1"/>
    </xf>
    <xf numFmtId="0" fontId="16" fillId="0" borderId="2" xfId="0" applyFont="1" applyBorder="1" applyAlignment="1">
      <alignment horizontal="left" vertical="top" wrapText="1"/>
    </xf>
    <xf numFmtId="0" fontId="16" fillId="0" borderId="3" xfId="0" applyFont="1" applyBorder="1" applyAlignment="1">
      <alignment horizontal="left" vertical="top" wrapText="1"/>
    </xf>
    <xf numFmtId="0" fontId="16" fillId="0" borderId="4" xfId="0" applyFont="1" applyBorder="1" applyAlignment="1">
      <alignment horizontal="left" vertical="top" wrapText="1"/>
    </xf>
    <xf numFmtId="0" fontId="16" fillId="0" borderId="0" xfId="0" applyFont="1" applyAlignment="1">
      <alignment horizontal="center"/>
    </xf>
    <xf numFmtId="0" fontId="17" fillId="0" borderId="0" xfId="0" applyFont="1" applyAlignment="1">
      <alignment horizontal="center"/>
    </xf>
    <xf numFmtId="0" fontId="4" fillId="2" borderId="1" xfId="10" applyFont="1" applyFill="1" applyBorder="1" applyAlignment="1">
      <alignment horizontal="justify" vertical="top" wrapText="1"/>
    </xf>
    <xf numFmtId="0" fontId="4" fillId="2" borderId="2" xfId="1" applyFont="1" applyFill="1" applyBorder="1" applyAlignment="1">
      <alignment horizontal="justify" vertical="top" wrapText="1"/>
    </xf>
    <xf numFmtId="0" fontId="0" fillId="0" borderId="3" xfId="0" applyBorder="1" applyAlignment="1">
      <alignment horizontal="justify" vertical="top" wrapText="1"/>
    </xf>
    <xf numFmtId="0" fontId="0" fillId="0" borderId="4" xfId="0" applyBorder="1" applyAlignment="1">
      <alignment horizontal="justify" vertical="top" wrapText="1"/>
    </xf>
    <xf numFmtId="2" fontId="4" fillId="0" borderId="2" xfId="20" applyNumberFormat="1" applyFont="1" applyBorder="1" applyAlignment="1">
      <alignment horizontal="left"/>
    </xf>
    <xf numFmtId="2" fontId="4" fillId="0" borderId="3" xfId="20" applyNumberFormat="1" applyFont="1" applyBorder="1" applyAlignment="1">
      <alignment horizontal="left"/>
    </xf>
    <xf numFmtId="2" fontId="4" fillId="0" borderId="2" xfId="20" applyNumberFormat="1" applyFont="1" applyBorder="1" applyAlignment="1">
      <alignment horizontal="center" wrapText="1"/>
    </xf>
    <xf numFmtId="2" fontId="4" fillId="0" borderId="4" xfId="20" applyNumberFormat="1" applyFont="1" applyBorder="1" applyAlignment="1">
      <alignment horizontal="center" wrapText="1"/>
    </xf>
    <xf numFmtId="2" fontId="3" fillId="0" borderId="6" xfId="20" applyNumberFormat="1" applyFont="1" applyBorder="1" applyAlignment="1">
      <alignment horizontal="center"/>
    </xf>
    <xf numFmtId="2" fontId="4" fillId="0" borderId="2" xfId="20" applyNumberFormat="1" applyFont="1" applyBorder="1" applyAlignment="1">
      <alignment horizontal="justify" vertical="center" wrapText="1"/>
    </xf>
    <xf numFmtId="2" fontId="4" fillId="0" borderId="3" xfId="20" applyNumberFormat="1" applyFont="1" applyBorder="1" applyAlignment="1">
      <alignment horizontal="justify" vertical="center" wrapText="1"/>
    </xf>
    <xf numFmtId="2" fontId="4" fillId="0" borderId="4" xfId="20" applyNumberFormat="1" applyFont="1" applyBorder="1" applyAlignment="1">
      <alignment horizontal="justify" vertical="center" wrapText="1"/>
    </xf>
    <xf numFmtId="2" fontId="4" fillId="0" borderId="0" xfId="20" applyNumberFormat="1" applyFont="1" applyBorder="1" applyAlignment="1">
      <alignment horizontal="center"/>
    </xf>
    <xf numFmtId="2" fontId="4" fillId="0" borderId="0" xfId="20" applyNumberFormat="1" applyFont="1" applyBorder="1" applyAlignment="1">
      <alignment horizontal="left"/>
    </xf>
    <xf numFmtId="2" fontId="49" fillId="0" borderId="0" xfId="20" applyNumberFormat="1" applyFont="1" applyBorder="1" applyAlignment="1">
      <alignment horizontal="center"/>
    </xf>
    <xf numFmtId="2" fontId="4" fillId="0" borderId="24" xfId="20" applyNumberFormat="1" applyFont="1" applyBorder="1" applyAlignment="1">
      <alignment horizontal="right"/>
    </xf>
    <xf numFmtId="2" fontId="4" fillId="0" borderId="5" xfId="20" applyNumberFormat="1" applyFont="1" applyBorder="1" applyAlignment="1">
      <alignment horizontal="right"/>
    </xf>
    <xf numFmtId="2" fontId="52" fillId="0" borderId="0" xfId="20" applyNumberFormat="1" applyFont="1" applyBorder="1" applyAlignment="1">
      <alignment horizontal="right"/>
    </xf>
    <xf numFmtId="2" fontId="52" fillId="0" borderId="23" xfId="20" applyNumberFormat="1" applyFont="1" applyBorder="1" applyAlignment="1">
      <alignment horizontal="right"/>
    </xf>
    <xf numFmtId="2" fontId="3" fillId="0" borderId="0" xfId="20" applyNumberFormat="1" applyFont="1" applyBorder="1" applyAlignment="1">
      <alignment horizontal="right"/>
    </xf>
    <xf numFmtId="2" fontId="3" fillId="0" borderId="23" xfId="20" applyNumberFormat="1" applyFont="1" applyBorder="1" applyAlignment="1">
      <alignment horizontal="right"/>
    </xf>
    <xf numFmtId="2" fontId="4" fillId="0" borderId="30" xfId="20" applyNumberFormat="1" applyFont="1" applyBorder="1" applyAlignment="1">
      <alignment horizontal="left"/>
    </xf>
    <xf numFmtId="2" fontId="4" fillId="0" borderId="24" xfId="20" applyNumberFormat="1" applyFont="1" applyBorder="1" applyAlignment="1">
      <alignment horizontal="left"/>
    </xf>
    <xf numFmtId="2" fontId="4" fillId="0" borderId="2" xfId="20" applyNumberFormat="1" applyFont="1" applyBorder="1" applyAlignment="1">
      <alignment horizontal="left" wrapText="1"/>
    </xf>
    <xf numFmtId="2" fontId="4" fillId="0" borderId="3" xfId="20" applyNumberFormat="1" applyFont="1" applyBorder="1" applyAlignment="1">
      <alignment horizontal="left" wrapText="1"/>
    </xf>
    <xf numFmtId="2" fontId="4" fillId="0" borderId="31" xfId="20" applyNumberFormat="1" applyFont="1" applyBorder="1" applyAlignment="1">
      <alignment horizontal="justify"/>
    </xf>
    <xf numFmtId="2" fontId="4" fillId="0" borderId="6" xfId="20" applyNumberFormat="1" applyFont="1" applyBorder="1" applyAlignment="1">
      <alignment horizontal="justify"/>
    </xf>
    <xf numFmtId="2" fontId="4" fillId="0" borderId="2" xfId="20" applyNumberFormat="1" applyFont="1" applyBorder="1" applyAlignment="1">
      <alignment horizontal="justify"/>
    </xf>
    <xf numFmtId="2" fontId="4" fillId="0" borderId="3" xfId="20" applyNumberFormat="1" applyFont="1" applyBorder="1" applyAlignment="1">
      <alignment horizontal="justify"/>
    </xf>
    <xf numFmtId="0" fontId="4" fillId="0" borderId="2" xfId="20" applyFont="1" applyBorder="1" applyAlignment="1">
      <alignment horizontal="justify" vertical="top" wrapText="1"/>
    </xf>
    <xf numFmtId="0" fontId="4" fillId="0" borderId="3" xfId="20" applyFont="1" applyBorder="1" applyAlignment="1">
      <alignment horizontal="justify" vertical="top" wrapText="1"/>
    </xf>
    <xf numFmtId="0" fontId="4" fillId="0" borderId="4" xfId="20" applyFont="1" applyBorder="1" applyAlignment="1">
      <alignment horizontal="justify" vertical="top" wrapText="1"/>
    </xf>
    <xf numFmtId="0" fontId="48" fillId="0" borderId="24" xfId="20" applyFont="1" applyBorder="1" applyAlignment="1">
      <alignment horizontal="left" vertical="center" wrapText="1"/>
    </xf>
    <xf numFmtId="0" fontId="49" fillId="0" borderId="0" xfId="20" applyFont="1" applyAlignment="1">
      <alignment horizontal="left" vertical="top" wrapText="1"/>
    </xf>
    <xf numFmtId="0" fontId="4" fillId="0" borderId="2" xfId="20" applyFont="1" applyBorder="1" applyAlignment="1">
      <alignment horizontal="left" wrapText="1"/>
    </xf>
    <xf numFmtId="0" fontId="4" fillId="0" borderId="3" xfId="20" applyFont="1" applyBorder="1" applyAlignment="1">
      <alignment horizontal="left" wrapText="1"/>
    </xf>
    <xf numFmtId="0" fontId="4" fillId="0" borderId="4" xfId="20" applyFont="1" applyBorder="1" applyAlignment="1">
      <alignment horizontal="left" wrapText="1"/>
    </xf>
    <xf numFmtId="0" fontId="4" fillId="0" borderId="2" xfId="20" applyFont="1" applyBorder="1" applyAlignment="1">
      <alignment horizontal="left"/>
    </xf>
    <xf numFmtId="0" fontId="4" fillId="0" borderId="3" xfId="20" applyFont="1" applyBorder="1" applyAlignment="1">
      <alignment horizontal="left"/>
    </xf>
    <xf numFmtId="0" fontId="4" fillId="0" borderId="4" xfId="20" applyFont="1" applyBorder="1" applyAlignment="1">
      <alignment horizontal="left"/>
    </xf>
    <xf numFmtId="0" fontId="4" fillId="0" borderId="30" xfId="20" applyFont="1" applyBorder="1" applyAlignment="1">
      <alignment horizontal="left"/>
    </xf>
    <xf numFmtId="0" fontId="4" fillId="0" borderId="24" xfId="20" applyFont="1" applyBorder="1" applyAlignment="1">
      <alignment horizontal="left"/>
    </xf>
    <xf numFmtId="0" fontId="4" fillId="0" borderId="5" xfId="20" applyFont="1" applyBorder="1" applyAlignment="1">
      <alignment horizontal="left"/>
    </xf>
    <xf numFmtId="0" fontId="3" fillId="2" borderId="1" xfId="10" applyFont="1" applyFill="1" applyBorder="1" applyAlignment="1">
      <alignment horizontal="justify" vertical="top" wrapText="1"/>
    </xf>
    <xf numFmtId="0" fontId="3" fillId="0" borderId="0" xfId="20" applyFont="1" applyBorder="1" applyAlignment="1">
      <alignment horizontal="right"/>
    </xf>
    <xf numFmtId="0" fontId="49" fillId="0" borderId="0" xfId="20" applyFont="1" applyBorder="1" applyAlignment="1">
      <alignment horizontal="left" vertical="center" wrapText="1"/>
    </xf>
    <xf numFmtId="0" fontId="49" fillId="0" borderId="0" xfId="20" applyFont="1" applyAlignment="1">
      <alignment horizontal="center" vertical="top"/>
    </xf>
    <xf numFmtId="0" fontId="48" fillId="0" borderId="6" xfId="20" applyFont="1" applyBorder="1" applyAlignment="1">
      <alignment horizontal="left" vertical="top"/>
    </xf>
    <xf numFmtId="0" fontId="48" fillId="0" borderId="33" xfId="20" applyFont="1" applyBorder="1" applyAlignment="1">
      <alignment horizontal="left" vertical="top"/>
    </xf>
    <xf numFmtId="0" fontId="4" fillId="0" borderId="2" xfId="20" applyFont="1" applyBorder="1" applyAlignment="1">
      <alignment horizontal="justify"/>
    </xf>
    <xf numFmtId="0" fontId="4" fillId="0" borderId="3" xfId="20" applyFont="1" applyBorder="1" applyAlignment="1">
      <alignment horizontal="justify"/>
    </xf>
    <xf numFmtId="0" fontId="4" fillId="0" borderId="4" xfId="20" applyFont="1" applyBorder="1" applyAlignment="1">
      <alignment horizontal="justify"/>
    </xf>
    <xf numFmtId="0" fontId="49" fillId="0" borderId="24" xfId="20" applyFont="1" applyBorder="1" applyAlignment="1">
      <alignment horizontal="left" wrapText="1"/>
    </xf>
    <xf numFmtId="0" fontId="48" fillId="0" borderId="24" xfId="20" applyFont="1" applyBorder="1" applyAlignment="1">
      <alignment horizontal="left"/>
    </xf>
    <xf numFmtId="0" fontId="4" fillId="0" borderId="0" xfId="20" applyFont="1" applyAlignment="1">
      <alignment horizontal="left" vertical="top" wrapText="1"/>
    </xf>
    <xf numFmtId="2" fontId="4" fillId="0" borderId="4" xfId="20" applyNumberFormat="1" applyFont="1" applyBorder="1" applyAlignment="1">
      <alignment horizontal="left"/>
    </xf>
    <xf numFmtId="0" fontId="3" fillId="2" borderId="2" xfId="10" applyFont="1" applyFill="1" applyBorder="1" applyAlignment="1">
      <alignment horizontal="left" vertical="top" wrapText="1"/>
    </xf>
    <xf numFmtId="0" fontId="3" fillId="2" borderId="3" xfId="10" applyFont="1" applyFill="1" applyBorder="1" applyAlignment="1">
      <alignment horizontal="left" vertical="top" wrapText="1"/>
    </xf>
    <xf numFmtId="2" fontId="52" fillId="0" borderId="24" xfId="20" applyNumberFormat="1" applyFont="1" applyBorder="1" applyAlignment="1">
      <alignment horizontal="right"/>
    </xf>
    <xf numFmtId="2" fontId="52" fillId="0" borderId="5" xfId="20" applyNumberFormat="1" applyFont="1" applyBorder="1" applyAlignment="1">
      <alignment horizontal="right"/>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justify" vertical="center"/>
    </xf>
    <xf numFmtId="0" fontId="3" fillId="0" borderId="1"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Border="1" applyAlignment="1">
      <alignment horizontal="left" vertical="top" wrapText="1"/>
    </xf>
    <xf numFmtId="0" fontId="4" fillId="2" borderId="2" xfId="10" applyFont="1" applyFill="1" applyBorder="1" applyAlignment="1">
      <alignment horizontal="left" vertical="top" wrapText="1"/>
    </xf>
    <xf numFmtId="0" fontId="4" fillId="2" borderId="3" xfId="10" applyFont="1" applyFill="1" applyBorder="1" applyAlignment="1">
      <alignment horizontal="left" vertical="top" wrapText="1"/>
    </xf>
    <xf numFmtId="0" fontId="4" fillId="2" borderId="2" xfId="1" applyFont="1" applyFill="1" applyBorder="1" applyAlignment="1">
      <alignment horizontal="left" vertical="top" wrapText="1"/>
    </xf>
    <xf numFmtId="0" fontId="4" fillId="2" borderId="3" xfId="1" applyFont="1" applyFill="1" applyBorder="1" applyAlignment="1">
      <alignment horizontal="left" vertical="top" wrapText="1"/>
    </xf>
    <xf numFmtId="0" fontId="57" fillId="2" borderId="2" xfId="0" applyFont="1" applyFill="1" applyBorder="1" applyAlignment="1">
      <alignment horizontal="center" vertical="top" wrapText="1"/>
    </xf>
    <xf numFmtId="0" fontId="57" fillId="2" borderId="3" xfId="0" applyFont="1" applyFill="1" applyBorder="1" applyAlignment="1">
      <alignment horizontal="center" vertical="top" wrapText="1"/>
    </xf>
    <xf numFmtId="0" fontId="57" fillId="2" borderId="4" xfId="0" applyFont="1" applyFill="1" applyBorder="1" applyAlignment="1">
      <alignment horizontal="center" vertical="top" wrapText="1"/>
    </xf>
    <xf numFmtId="0" fontId="46" fillId="0" borderId="1" xfId="0" applyFont="1" applyBorder="1" applyAlignment="1">
      <alignment horizontal="left" vertical="top" wrapText="1"/>
    </xf>
    <xf numFmtId="0" fontId="44" fillId="2" borderId="2" xfId="0" applyFont="1" applyFill="1" applyBorder="1" applyAlignment="1">
      <alignment horizontal="center" vertical="center" wrapText="1"/>
    </xf>
    <xf numFmtId="0" fontId="44" fillId="2" borderId="3" xfId="0" applyFont="1" applyFill="1" applyBorder="1" applyAlignment="1">
      <alignment horizontal="center" vertical="center" wrapText="1"/>
    </xf>
    <xf numFmtId="0" fontId="44" fillId="2" borderId="4" xfId="0" applyFont="1" applyFill="1" applyBorder="1" applyAlignment="1">
      <alignment horizontal="center" vertical="center" wrapText="1"/>
    </xf>
    <xf numFmtId="0" fontId="46" fillId="0" borderId="0" xfId="0" applyFont="1" applyAlignment="1">
      <alignment horizontal="center"/>
    </xf>
    <xf numFmtId="0" fontId="43" fillId="0" borderId="0" xfId="0" applyFont="1" applyAlignment="1">
      <alignment horizontal="center"/>
    </xf>
    <xf numFmtId="0" fontId="46" fillId="0" borderId="2" xfId="0" applyFont="1" applyBorder="1" applyAlignment="1">
      <alignment horizontal="right"/>
    </xf>
    <xf numFmtId="0" fontId="46" fillId="0" borderId="3" xfId="0" applyFont="1" applyBorder="1" applyAlignment="1">
      <alignment horizontal="right"/>
    </xf>
    <xf numFmtId="0" fontId="46" fillId="0" borderId="4" xfId="0" applyFont="1" applyBorder="1" applyAlignment="1">
      <alignment horizontal="right"/>
    </xf>
    <xf numFmtId="0" fontId="3" fillId="0" borderId="1" xfId="0" applyFont="1" applyBorder="1" applyAlignment="1">
      <alignment horizontal="justify" vertical="top" wrapText="1"/>
    </xf>
    <xf numFmtId="0" fontId="4" fillId="0" borderId="1" xfId="0" applyFont="1" applyBorder="1" applyAlignment="1"/>
    <xf numFmtId="0" fontId="11" fillId="2" borderId="1" xfId="0" applyFont="1" applyFill="1" applyBorder="1" applyAlignment="1">
      <alignment horizontal="center" vertical="center"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1" xfId="0" applyFont="1" applyBorder="1" applyAlignment="1">
      <alignment wrapText="1"/>
    </xf>
    <xf numFmtId="0" fontId="4" fillId="0" borderId="1" xfId="0" applyFont="1" applyBorder="1" applyAlignment="1">
      <alignment horizontal="justify" vertical="top" wrapText="1"/>
    </xf>
    <xf numFmtId="2" fontId="22" fillId="0" borderId="0" xfId="3" applyNumberFormat="1" applyFont="1" applyFill="1" applyBorder="1" applyAlignment="1">
      <alignment horizontal="center" vertical="center" wrapText="1"/>
    </xf>
    <xf numFmtId="2" fontId="24" fillId="0" borderId="0" xfId="3" applyNumberFormat="1" applyFont="1" applyFill="1" applyBorder="1" applyAlignment="1">
      <alignment horizontal="center" vertical="center" wrapText="1"/>
    </xf>
    <xf numFmtId="2" fontId="26" fillId="0" borderId="6" xfId="3" applyNumberFormat="1" applyFont="1" applyFill="1" applyBorder="1" applyAlignment="1">
      <alignment horizontal="right" vertical="center" wrapText="1"/>
    </xf>
    <xf numFmtId="0" fontId="27" fillId="0" borderId="1" xfId="3" applyFont="1" applyFill="1" applyBorder="1" applyAlignment="1">
      <alignment horizontal="center" vertical="center" wrapText="1"/>
    </xf>
    <xf numFmtId="0" fontId="27" fillId="0" borderId="2" xfId="3" applyFont="1" applyFill="1" applyBorder="1" applyAlignment="1">
      <alignment horizontal="center" vertical="center" wrapText="1"/>
    </xf>
    <xf numFmtId="0" fontId="27" fillId="0" borderId="3" xfId="3" applyFont="1" applyFill="1" applyBorder="1" applyAlignment="1">
      <alignment horizontal="center" vertical="center" wrapText="1"/>
    </xf>
    <xf numFmtId="0" fontId="27" fillId="0" borderId="7" xfId="3" applyFont="1" applyFill="1" applyBorder="1" applyAlignment="1">
      <alignment horizontal="center" vertical="center" wrapText="1"/>
    </xf>
    <xf numFmtId="0" fontId="27" fillId="0" borderId="8" xfId="3" applyFont="1" applyFill="1" applyBorder="1" applyAlignment="1">
      <alignment horizontal="center" vertical="center" wrapText="1"/>
    </xf>
    <xf numFmtId="0" fontId="25" fillId="0" borderId="14" xfId="3" applyFont="1" applyFill="1" applyBorder="1" applyAlignment="1">
      <alignment horizontal="left" vertical="top"/>
    </xf>
    <xf numFmtId="0" fontId="27" fillId="0" borderId="1" xfId="3" applyFont="1" applyFill="1" applyBorder="1" applyAlignment="1">
      <alignment horizontal="center" vertical="center"/>
    </xf>
    <xf numFmtId="0" fontId="25" fillId="0" borderId="10" xfId="3" applyFont="1" applyFill="1" applyBorder="1" applyAlignment="1">
      <alignment horizontal="left" vertical="center"/>
    </xf>
    <xf numFmtId="0" fontId="25" fillId="0" borderId="0" xfId="3" applyFont="1" applyFill="1" applyBorder="1" applyAlignment="1">
      <alignment horizontal="center" vertical="top" textRotation="90" wrapText="1"/>
    </xf>
    <xf numFmtId="0" fontId="25" fillId="0" borderId="0" xfId="3" applyFont="1" applyFill="1" applyBorder="1" applyAlignment="1">
      <alignment horizontal="justify" vertical="top" wrapText="1"/>
    </xf>
    <xf numFmtId="0" fontId="25" fillId="0" borderId="0" xfId="3" applyFont="1" applyFill="1" applyBorder="1" applyAlignment="1">
      <alignment vertical="top"/>
    </xf>
    <xf numFmtId="0" fontId="25" fillId="0" borderId="0" xfId="3" applyFont="1" applyBorder="1" applyAlignment="1">
      <alignment horizontal="justify" vertical="top" wrapText="1"/>
    </xf>
    <xf numFmtId="0" fontId="23" fillId="0" borderId="0" xfId="3" applyFont="1" applyBorder="1" applyAlignment="1">
      <alignment horizontal="center" vertical="top" wrapText="1"/>
    </xf>
    <xf numFmtId="0" fontId="24" fillId="0" borderId="0" xfId="3" applyFont="1" applyAlignment="1">
      <alignment horizontal="center" vertical="top" wrapText="1"/>
    </xf>
    <xf numFmtId="0" fontId="25" fillId="0" borderId="6" xfId="3" applyFont="1" applyBorder="1" applyAlignment="1">
      <alignment horizontal="right" vertical="top"/>
    </xf>
    <xf numFmtId="0" fontId="25" fillId="0" borderId="1" xfId="3" applyFont="1" applyBorder="1" applyAlignment="1">
      <alignment horizontal="center" vertical="top" wrapText="1"/>
    </xf>
    <xf numFmtId="0" fontId="25" fillId="0" borderId="0" xfId="3" applyFont="1" applyFill="1" applyBorder="1" applyAlignment="1">
      <alignment horizontal="left" vertical="top" wrapText="1"/>
    </xf>
    <xf numFmtId="0" fontId="25" fillId="0" borderId="0" xfId="3" applyFont="1" applyBorder="1" applyAlignment="1">
      <alignment horizontal="left" vertical="top" wrapText="1"/>
    </xf>
    <xf numFmtId="0" fontId="33" fillId="0" borderId="0" xfId="3" applyFont="1" applyFill="1" applyBorder="1" applyAlignment="1">
      <alignment horizontal="center" vertical="top" textRotation="90" wrapText="1"/>
    </xf>
    <xf numFmtId="0" fontId="33" fillId="0" borderId="0" xfId="3" applyFont="1" applyBorder="1" applyAlignment="1">
      <alignment horizontal="justify" vertical="top" wrapText="1"/>
    </xf>
    <xf numFmtId="0" fontId="33" fillId="0" borderId="21" xfId="3" applyNumberFormat="1" applyFont="1" applyBorder="1" applyAlignment="1">
      <alignment horizontal="left" vertical="top" wrapText="1"/>
    </xf>
    <xf numFmtId="0" fontId="33" fillId="0" borderId="0" xfId="3" applyNumberFormat="1" applyFont="1" applyBorder="1" applyAlignment="1">
      <alignment horizontal="left" vertical="top" wrapText="1"/>
    </xf>
    <xf numFmtId="0" fontId="27" fillId="0" borderId="2" xfId="3" applyFont="1" applyBorder="1" applyAlignment="1">
      <alignment horizontal="justify" vertical="top" wrapText="1"/>
    </xf>
    <xf numFmtId="0" fontId="27" fillId="0" borderId="3" xfId="3" applyFont="1" applyBorder="1" applyAlignment="1">
      <alignment horizontal="justify" vertical="top" wrapText="1"/>
    </xf>
    <xf numFmtId="0" fontId="27" fillId="0" borderId="4" xfId="3" applyFont="1" applyBorder="1" applyAlignment="1">
      <alignment horizontal="justify" vertical="top" wrapText="1"/>
    </xf>
    <xf numFmtId="0" fontId="25" fillId="0" borderId="0" xfId="3" applyFont="1" applyFill="1" applyBorder="1" applyAlignment="1">
      <alignment horizontal="center" vertical="top" wrapText="1"/>
    </xf>
    <xf numFmtId="0" fontId="25" fillId="0" borderId="2" xfId="3" applyFont="1" applyBorder="1" applyAlignment="1">
      <alignment horizontal="left" vertical="center" wrapText="1"/>
    </xf>
    <xf numFmtId="0" fontId="25" fillId="0" borderId="3" xfId="3" applyFont="1" applyBorder="1" applyAlignment="1">
      <alignment horizontal="left" vertical="center" wrapText="1"/>
    </xf>
    <xf numFmtId="0" fontId="25" fillId="0" borderId="4" xfId="3" applyFont="1" applyBorder="1" applyAlignment="1">
      <alignment horizontal="left" vertical="center" wrapText="1"/>
    </xf>
    <xf numFmtId="168" fontId="25" fillId="0" borderId="2" xfId="3" applyNumberFormat="1" applyFont="1" applyFill="1" applyBorder="1" applyAlignment="1">
      <alignment horizontal="left" vertical="top" wrapText="1"/>
    </xf>
    <xf numFmtId="168" fontId="25" fillId="0" borderId="3" xfId="3" applyNumberFormat="1" applyFont="1" applyFill="1" applyBorder="1" applyAlignment="1">
      <alignment horizontal="left" vertical="top" wrapText="1"/>
    </xf>
    <xf numFmtId="168" fontId="25" fillId="0" borderId="4" xfId="3" applyNumberFormat="1" applyFont="1" applyFill="1" applyBorder="1" applyAlignment="1">
      <alignment horizontal="left" vertical="top" wrapText="1"/>
    </xf>
    <xf numFmtId="2" fontId="25" fillId="0" borderId="0" xfId="3" applyNumberFormat="1" applyFont="1" applyFill="1" applyBorder="1" applyAlignment="1">
      <alignment horizontal="justify" vertical="top" wrapText="1"/>
    </xf>
    <xf numFmtId="0" fontId="25" fillId="0" borderId="0" xfId="3" applyFont="1" applyBorder="1" applyAlignment="1">
      <alignment horizontal="left" vertical="justify" wrapText="1"/>
    </xf>
    <xf numFmtId="0" fontId="25" fillId="0" borderId="0" xfId="3" applyFont="1" applyBorder="1" applyAlignment="1">
      <alignment horizontal="left" vertical="center" wrapText="1"/>
    </xf>
    <xf numFmtId="0" fontId="25" fillId="0" borderId="23" xfId="3" applyFont="1" applyBorder="1" applyAlignment="1">
      <alignment horizontal="left" vertical="center" wrapText="1"/>
    </xf>
    <xf numFmtId="0" fontId="25" fillId="0" borderId="0" xfId="3" applyFont="1" applyBorder="1" applyAlignment="1">
      <alignment horizontal="justify" vertical="justify" wrapText="1"/>
    </xf>
    <xf numFmtId="0" fontId="25" fillId="0" borderId="0" xfId="3" applyFont="1" applyBorder="1" applyAlignment="1">
      <alignment horizontal="center" vertical="top" wrapText="1"/>
    </xf>
    <xf numFmtId="0" fontId="25" fillId="0" borderId="0" xfId="3" applyFont="1" applyFill="1" applyBorder="1" applyAlignment="1">
      <alignment horizontal="center" vertical="center"/>
    </xf>
    <xf numFmtId="0" fontId="27" fillId="0" borderId="0" xfId="3" applyFont="1" applyBorder="1" applyAlignment="1">
      <alignment horizontal="left" vertical="justify" wrapText="1"/>
    </xf>
    <xf numFmtId="0" fontId="25" fillId="0" borderId="0" xfId="3" applyFont="1" applyAlignment="1">
      <alignment horizontal="center" vertical="top" textRotation="90" wrapText="1"/>
    </xf>
    <xf numFmtId="0" fontId="33" fillId="0" borderId="0" xfId="3" applyFont="1" applyBorder="1" applyAlignment="1">
      <alignment horizontal="justify" vertical="justify" wrapText="1"/>
    </xf>
    <xf numFmtId="0" fontId="25" fillId="0" borderId="0" xfId="3" applyFont="1" applyBorder="1" applyAlignment="1">
      <alignment horizontal="center"/>
    </xf>
    <xf numFmtId="0" fontId="34" fillId="0" borderId="2" xfId="3" applyFont="1" applyBorder="1" applyAlignment="1">
      <alignment horizontal="center" vertical="justify" wrapText="1"/>
    </xf>
    <xf numFmtId="0" fontId="34" fillId="0" borderId="4" xfId="3" applyFont="1" applyBorder="1" applyAlignment="1">
      <alignment horizontal="center" vertical="justify" wrapText="1"/>
    </xf>
    <xf numFmtId="0" fontId="27" fillId="0" borderId="2" xfId="3" applyFont="1" applyBorder="1" applyAlignment="1">
      <alignment horizontal="center" vertical="justify" wrapText="1"/>
    </xf>
    <xf numFmtId="0" fontId="27" fillId="0" borderId="4" xfId="3" applyFont="1" applyBorder="1" applyAlignment="1">
      <alignment horizontal="center" vertical="justify" wrapText="1"/>
    </xf>
    <xf numFmtId="0" fontId="25" fillId="4" borderId="0" xfId="9" applyFont="1" applyFill="1" applyBorder="1" applyAlignment="1">
      <alignment horizontal="justify" vertical="top" wrapText="1"/>
    </xf>
    <xf numFmtId="0" fontId="25" fillId="4" borderId="0" xfId="3" applyFont="1" applyFill="1" applyBorder="1" applyAlignment="1">
      <alignment horizontal="center" vertical="top" textRotation="90" wrapText="1"/>
    </xf>
    <xf numFmtId="0" fontId="25" fillId="0" borderId="21" xfId="3" applyNumberFormat="1" applyFont="1" applyBorder="1" applyAlignment="1">
      <alignment horizontal="left" vertical="top" wrapText="1"/>
    </xf>
    <xf numFmtId="0" fontId="25" fillId="0" borderId="0" xfId="3" applyNumberFormat="1" applyFont="1" applyBorder="1" applyAlignment="1">
      <alignment horizontal="left" vertical="top" wrapText="1"/>
    </xf>
    <xf numFmtId="0" fontId="25" fillId="0" borderId="0" xfId="16" applyFont="1" applyFill="1" applyBorder="1" applyAlignment="1">
      <alignment horizontal="left" vertical="top" wrapText="1"/>
    </xf>
    <xf numFmtId="0" fontId="25" fillId="0" borderId="0" xfId="9" applyFont="1" applyFill="1" applyBorder="1" applyAlignment="1">
      <alignment horizontal="justify" vertical="top" wrapText="1"/>
    </xf>
    <xf numFmtId="0" fontId="38" fillId="5" borderId="2" xfId="3" applyFont="1" applyFill="1" applyBorder="1" applyAlignment="1">
      <alignment horizontal="left" vertical="center"/>
    </xf>
    <xf numFmtId="0" fontId="38" fillId="5" borderId="3" xfId="3" applyFont="1" applyFill="1" applyBorder="1" applyAlignment="1">
      <alignment horizontal="left" vertical="center"/>
    </xf>
    <xf numFmtId="0" fontId="38" fillId="5" borderId="4" xfId="3" applyFont="1" applyFill="1" applyBorder="1" applyAlignment="1">
      <alignment horizontal="left" vertical="center"/>
    </xf>
    <xf numFmtId="168" fontId="25" fillId="4" borderId="2" xfId="3" applyNumberFormat="1" applyFont="1" applyFill="1" applyBorder="1" applyAlignment="1">
      <alignment horizontal="left" vertical="top" wrapText="1"/>
    </xf>
    <xf numFmtId="168" fontId="25" fillId="4" borderId="3" xfId="3" applyNumberFormat="1" applyFont="1" applyFill="1" applyBorder="1" applyAlignment="1">
      <alignment horizontal="left" vertical="top" wrapText="1"/>
    </xf>
    <xf numFmtId="168" fontId="25" fillId="4" borderId="4" xfId="3" applyNumberFormat="1" applyFont="1" applyFill="1" applyBorder="1" applyAlignment="1">
      <alignment horizontal="left" vertical="top" wrapText="1"/>
    </xf>
    <xf numFmtId="0" fontId="25" fillId="4" borderId="0" xfId="3" applyFont="1" applyFill="1" applyBorder="1" applyAlignment="1">
      <alignment horizontal="center" vertical="top" wrapText="1"/>
    </xf>
    <xf numFmtId="0" fontId="25" fillId="4" borderId="0" xfId="3" applyFont="1" applyFill="1" applyBorder="1" applyAlignment="1">
      <alignment horizontal="justify" vertical="top" wrapText="1"/>
    </xf>
    <xf numFmtId="0" fontId="25" fillId="4" borderId="21" xfId="3" applyNumberFormat="1" applyFont="1" applyFill="1" applyBorder="1" applyAlignment="1">
      <alignment horizontal="left" vertical="top" wrapText="1"/>
    </xf>
    <xf numFmtId="0" fontId="25" fillId="4" borderId="0" xfId="3" applyNumberFormat="1" applyFont="1" applyFill="1" applyBorder="1" applyAlignment="1">
      <alignment horizontal="left" vertical="top" wrapText="1"/>
    </xf>
    <xf numFmtId="0" fontId="25" fillId="4" borderId="26" xfId="3" applyNumberFormat="1" applyFont="1" applyFill="1" applyBorder="1" applyAlignment="1">
      <alignment horizontal="left" vertical="top" wrapText="1"/>
    </xf>
    <xf numFmtId="0" fontId="25" fillId="4" borderId="2" xfId="3" applyFont="1" applyFill="1" applyBorder="1" applyAlignment="1">
      <alignment horizontal="left" vertical="center"/>
    </xf>
    <xf numFmtId="0" fontId="25" fillId="4" borderId="3" xfId="3" applyFont="1" applyFill="1" applyBorder="1" applyAlignment="1">
      <alignment horizontal="left" vertical="center"/>
    </xf>
    <xf numFmtId="0" fontId="25" fillId="4" borderId="4" xfId="3" applyFont="1" applyFill="1" applyBorder="1" applyAlignment="1">
      <alignment horizontal="left" vertical="center"/>
    </xf>
    <xf numFmtId="0" fontId="25" fillId="4" borderId="0" xfId="3" applyFont="1" applyFill="1" applyBorder="1" applyAlignment="1">
      <alignment horizontal="left" vertical="top" wrapText="1"/>
    </xf>
    <xf numFmtId="0" fontId="0" fillId="0" borderId="0" xfId="0" applyBorder="1" applyAlignment="1">
      <alignment horizontal="center"/>
    </xf>
    <xf numFmtId="0" fontId="0" fillId="0" borderId="1" xfId="0" applyBorder="1" applyAlignment="1">
      <alignment horizontal="center"/>
    </xf>
    <xf numFmtId="0" fontId="1" fillId="0" borderId="1" xfId="0" applyFont="1" applyBorder="1" applyAlignment="1">
      <alignment horizontal="center"/>
    </xf>
    <xf numFmtId="0" fontId="3" fillId="2" borderId="2"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left" vertical="top" wrapText="1"/>
    </xf>
    <xf numFmtId="0" fontId="55" fillId="2" borderId="2" xfId="1" applyFont="1" applyFill="1" applyBorder="1" applyAlignment="1">
      <alignment horizontal="left" vertical="top" wrapText="1"/>
    </xf>
    <xf numFmtId="0" fontId="55" fillId="2" borderId="3" xfId="1" applyFont="1" applyFill="1" applyBorder="1" applyAlignment="1">
      <alignment horizontal="left" vertical="top" wrapText="1"/>
    </xf>
  </cellXfs>
  <cellStyles count="23">
    <cellStyle name="Normal" xfId="0" builtinId="0"/>
    <cellStyle name="Normal - Style1" xfId="4"/>
    <cellStyle name="Normal - Style1 2" xfId="5"/>
    <cellStyle name="Normal - Style1 2 2" xfId="6"/>
    <cellStyle name="Normal - Style1_Kommanapally estimate 1" xfId="7"/>
    <cellStyle name="Normal 11" xfId="8"/>
    <cellStyle name="Normal 2" xfId="3"/>
    <cellStyle name="Normal 2 2 2" xfId="9"/>
    <cellStyle name="Normal 2 3" xfId="10"/>
    <cellStyle name="Normal 2 3 2 2" xfId="1"/>
    <cellStyle name="Normal 3" xfId="11"/>
    <cellStyle name="Normal 3 2" xfId="20"/>
    <cellStyle name="Normal 3 2 2" xfId="12"/>
    <cellStyle name="Normal 4" xfId="2"/>
    <cellStyle name="Normal 6" xfId="13"/>
    <cellStyle name="Normal 8" xfId="14"/>
    <cellStyle name="Normal_ALL DATAS HDPE Pipes 2012-13" xfId="15"/>
    <cellStyle name="Normal_Road Furniture Data(9-12)" xfId="16"/>
    <cellStyle name="Normal_Tallapalem-Data" xfId="22"/>
    <cellStyle name="Percent" xfId="21" builtinId="5"/>
    <cellStyle name="Percent 2" xfId="17"/>
    <cellStyle name="Percent 3" xfId="18"/>
    <cellStyle name="Percent 4" xfId="1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amd%20laila%20est\DATA%20RAJAM%202008-09%20(NOVEMBE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Users\Muddada%20Appala%20Naidu\Desktop\se%20mithra%20inspection%20report\DATA%202017-18.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Mitra\bore%20well%20at%20mithr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Users\HP\Downloads\Est.%20Cum%20Data%20(P.H).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160;\1-4\New%20Files\Estimate\San.Estimates\Main%20estiamtes\2016-17\Korapam\Final%20working%20Estimate.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160;\30-5\Amadalavalasa\Estimate\VZM%20WSIS%2005122015-FINAL\DATAs%20SoR%202015-16\Data%202015-1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My%20Games\R.E%20Etcherla%20Working%20Womens%2026.07.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sers\HP\Downloads\file:\D:\Kumar%20JTO\Model%20data%20Under%20preparation%202017-18\Indrani%20files\Estimates\Kittalapadu\NALGONDA_HUDCO_WORKEST\HUDCO_7_VOILSINGARAM_KRISHNA_PR\3_PIPELINES_VOILSINGRA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wsp4\c\prmr\Hyd%20stat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Users\HP\Downloads\12-2\Amadalavalasa\Estimate\C.P.W.S.Schemes\MVS%20%20-%20Velco\economical%20pumping%20main%20D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Users\HP\Downloads\NEW%20DPR%20%20Dharmapuram%20Data%202013%20-%201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Users\HP\Downloads\12-2\Amadalavalasa\Estimate\C.P.W.S.Schemes\MVS%20%20-%20Velco\Pipelines%20%20GM%20and%20PM%20Estimate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WE%20Etcherla%2013.12.17\Approved%20%20DATA%202016-1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IIIT%20BILL%20QUANTITES\Approved%20DATA%202016-1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er\107CW\F\Kurnool\New%20Estimates%20(Division)\Final%20estimate%20A&amp;B-23-01-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Name val="ROADS"/>
      <sheetName val="BUILDINGS"/>
      <sheetName val="DRAINS"/>
      <sheetName val="DRAIN DRGS"/>
    </sheetNames>
    <sheetDataSet>
      <sheetData sheetId="0" refreshError="1"/>
      <sheetData sheetId="1" refreshError="1">
        <row r="24">
          <cell r="G24">
            <v>320.60000000000002</v>
          </cell>
        </row>
      </sheetData>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eyance "/>
      <sheetName val="Civil SoR"/>
      <sheetName val="WS SoR "/>
      <sheetName val="Input"/>
      <sheetName val="LEAD"/>
      <sheetName val="C-data"/>
      <sheetName val="Joinery"/>
      <sheetName val="WS Data"/>
    </sheetNames>
    <sheetDataSet>
      <sheetData sheetId="0"/>
      <sheetData sheetId="1">
        <row r="23">
          <cell r="F23">
            <v>80094</v>
          </cell>
        </row>
        <row r="45">
          <cell r="F45">
            <v>141</v>
          </cell>
        </row>
        <row r="51">
          <cell r="F51">
            <v>165</v>
          </cell>
        </row>
        <row r="55">
          <cell r="F55">
            <v>140</v>
          </cell>
        </row>
        <row r="61">
          <cell r="F61">
            <v>425</v>
          </cell>
        </row>
        <row r="66">
          <cell r="F66">
            <v>63</v>
          </cell>
        </row>
        <row r="135">
          <cell r="F135">
            <v>1314</v>
          </cell>
        </row>
        <row r="189">
          <cell r="F189">
            <v>348</v>
          </cell>
        </row>
        <row r="338">
          <cell r="F338">
            <v>25</v>
          </cell>
        </row>
        <row r="339">
          <cell r="F339">
            <v>25</v>
          </cell>
        </row>
      </sheetData>
      <sheetData sheetId="2"/>
      <sheetData sheetId="3">
        <row r="38">
          <cell r="C38" t="str">
            <v>Overheads&amp;Contractors Profit @13.615%</v>
          </cell>
        </row>
      </sheetData>
      <sheetData sheetId="4">
        <row r="6">
          <cell r="M6">
            <v>5000</v>
          </cell>
        </row>
      </sheetData>
      <sheetData sheetId="5"/>
      <sheetData sheetId="6"/>
      <sheetData sheetId="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H"/>
      <sheetName val="G.P input"/>
      <sheetName val="G.P Cover"/>
      <sheetName val="G.P Spe"/>
      <sheetName val="G.P Est"/>
      <sheetName val="G.P Lead"/>
      <sheetName val="G.P Data"/>
      <sheetName val="G.P P.H Data"/>
      <sheetName val="Hanp Draw"/>
      <sheetName val="well draw"/>
      <sheetName val="Input (R)"/>
      <sheetName val="SSR"/>
      <sheetName val="D.C"/>
      <sheetName val="B.W"/>
      <sheetName val="P.Set"/>
      <sheetName val="P.M"/>
      <sheetName val="O.H.S.R"/>
      <sheetName val="Vert G.I"/>
      <sheetName val="Dist"/>
      <sheetName val="S.T"/>
      <sheetName val="Lead ( R)"/>
      <sheetName val="R.W.S - DATA"/>
      <sheetName val="P.H Data"/>
      <sheetName val="open well data"/>
      <sheetName val="I.F.Well data"/>
      <sheetName val="satircase data"/>
      <sheetName val="Cov(R)"/>
      <sheetName val="Spe (R)"/>
      <sheetName val="Abs( R)"/>
      <sheetName val="Vert"/>
      <sheetName val="C.W"/>
      <sheetName val="P.H"/>
      <sheetName val="V.P- Circula"/>
      <sheetName val="O.W (12.00MTS)"/>
      <sheetName val="O.W (10 .00mts)"/>
      <sheetName val="P.H(1X1.50)"/>
      <sheetName val="O.H.S.R -Up to 10Ms"/>
      <sheetName val="O.H.S.R -Above 10mts"/>
      <sheetName val="staircasec est"/>
      <sheetName val="Hyd Data"/>
      <sheetName val="Hyd sta"/>
      <sheetName val="R.C.C -2000-5000 Lts"/>
      <sheetName val="P.V.C- 2000Lts"/>
      <sheetName val="P.V.C -5000Lts"/>
      <sheetName val="Draw -G.L.S.R"/>
      <sheetName val="Vert -10 -20 -30KL"/>
      <sheetName val="Well Dr-12Mts depth "/>
      <sheetName val="Well Dr-10Mts depth"/>
      <sheetName val="v.p -0.90 x0.75x1.05"/>
      <sheetName val="Gallery"/>
      <sheetName val="I.F Well ( 4.00mts)"/>
      <sheetName val="I.F.Well (6.00mts)"/>
      <sheetName val="Battery of taps"/>
      <sheetName val="I.F &amp; Gall"/>
      <sheetName val="C.I"/>
      <sheetName val="D&amp;W"/>
      <sheetName val="Sheet4"/>
      <sheetName val="Sheet2"/>
    </sheetNames>
    <sheetDataSet>
      <sheetData sheetId="0" refreshError="1"/>
      <sheetData sheetId="1">
        <row r="20">
          <cell r="D20">
            <v>0.2</v>
          </cell>
        </row>
      </sheetData>
      <sheetData sheetId="2" refreshError="1"/>
      <sheetData sheetId="3" refreshError="1"/>
      <sheetData sheetId="4" refreshError="1"/>
      <sheetData sheetId="5" refreshError="1"/>
      <sheetData sheetId="6">
        <row r="706">
          <cell r="F706">
            <v>991.6</v>
          </cell>
        </row>
        <row r="708">
          <cell r="G708">
            <v>176.71</v>
          </cell>
        </row>
      </sheetData>
      <sheetData sheetId="7" refreshError="1"/>
      <sheetData sheetId="8" refreshError="1"/>
      <sheetData sheetId="9" refreshError="1"/>
      <sheetData sheetId="10">
        <row r="6">
          <cell r="D6">
            <v>2017</v>
          </cell>
        </row>
        <row r="7">
          <cell r="E7">
            <v>32.1</v>
          </cell>
        </row>
        <row r="8">
          <cell r="E8">
            <v>35.5</v>
          </cell>
        </row>
        <row r="9">
          <cell r="E9">
            <v>40</v>
          </cell>
        </row>
        <row r="16">
          <cell r="D16" t="str">
            <v>Nagavali</v>
          </cell>
          <cell r="E16">
            <v>0.5</v>
          </cell>
          <cell r="F16">
            <v>4.2</v>
          </cell>
        </row>
        <row r="17">
          <cell r="D17" t="str">
            <v>Mandadi</v>
          </cell>
          <cell r="E17">
            <v>0.5</v>
          </cell>
          <cell r="F17">
            <v>11</v>
          </cell>
        </row>
        <row r="19">
          <cell r="D19" t="str">
            <v>Kottavalasa</v>
          </cell>
          <cell r="E19">
            <v>0.5</v>
          </cell>
          <cell r="F19">
            <v>1</v>
          </cell>
        </row>
        <row r="21">
          <cell r="C21" t="str">
            <v xml:space="preserve"> Add M.B.A allowence 20.00% on labour</v>
          </cell>
          <cell r="D21">
            <v>0</v>
          </cell>
        </row>
        <row r="22">
          <cell r="C22" t="str">
            <v>Overheads &amp; Contractors Profit @ 13.615%</v>
          </cell>
          <cell r="D22">
            <v>0.13614999999999999</v>
          </cell>
        </row>
        <row r="24">
          <cell r="D24" t="str">
            <v>2017-18</v>
          </cell>
        </row>
      </sheetData>
      <sheetData sheetId="11">
        <row r="6">
          <cell r="B6">
            <v>0.25</v>
          </cell>
          <cell r="C6">
            <v>0</v>
          </cell>
          <cell r="D6">
            <v>0</v>
          </cell>
          <cell r="E6" t="str">
            <v>---</v>
          </cell>
        </row>
        <row r="7">
          <cell r="B7">
            <v>0.5</v>
          </cell>
          <cell r="C7">
            <v>0</v>
          </cell>
          <cell r="D7">
            <v>0</v>
          </cell>
          <cell r="E7" t="str">
            <v>---</v>
          </cell>
        </row>
        <row r="8">
          <cell r="B8">
            <v>1</v>
          </cell>
          <cell r="C8">
            <v>29.1</v>
          </cell>
          <cell r="D8">
            <v>28.2</v>
          </cell>
          <cell r="E8">
            <v>47.1</v>
          </cell>
        </row>
        <row r="9">
          <cell r="B9">
            <v>2</v>
          </cell>
          <cell r="C9">
            <v>40.700000000000003</v>
          </cell>
          <cell r="D9">
            <v>39.5</v>
          </cell>
          <cell r="E9">
            <v>65.900000000000006</v>
          </cell>
        </row>
        <row r="10">
          <cell r="B10">
            <v>3</v>
          </cell>
          <cell r="C10">
            <v>54.3</v>
          </cell>
          <cell r="D10">
            <v>54.3</v>
          </cell>
          <cell r="E10">
            <v>87.9</v>
          </cell>
        </row>
        <row r="11">
          <cell r="B11">
            <v>4</v>
          </cell>
          <cell r="C11">
            <v>66</v>
          </cell>
          <cell r="D11">
            <v>66</v>
          </cell>
          <cell r="E11">
            <v>106.7</v>
          </cell>
        </row>
        <row r="12">
          <cell r="B12">
            <v>5</v>
          </cell>
          <cell r="C12">
            <v>77.599999999999994</v>
          </cell>
          <cell r="D12">
            <v>77.599999999999994</v>
          </cell>
          <cell r="E12">
            <v>125.5</v>
          </cell>
        </row>
        <row r="13">
          <cell r="B13" t="str">
            <v>Above 5.00km</v>
          </cell>
          <cell r="C13">
            <v>11.6</v>
          </cell>
          <cell r="D13">
            <v>11.6</v>
          </cell>
          <cell r="E13">
            <v>18.8</v>
          </cell>
        </row>
        <row r="14">
          <cell r="B14" t="str">
            <v>Above 30.00km</v>
          </cell>
          <cell r="C14">
            <v>9.6999999999999993</v>
          </cell>
          <cell r="D14">
            <v>9.6999999999999993</v>
          </cell>
          <cell r="E14">
            <v>15.7</v>
          </cell>
        </row>
        <row r="15">
          <cell r="B15">
            <v>6</v>
          </cell>
          <cell r="C15">
            <v>89.199999999999989</v>
          </cell>
          <cell r="D15">
            <v>89.199999999999989</v>
          </cell>
          <cell r="E15">
            <v>144.30000000000001</v>
          </cell>
        </row>
        <row r="16">
          <cell r="B16">
            <v>7</v>
          </cell>
          <cell r="C16">
            <v>100.79999999999998</v>
          </cell>
          <cell r="D16">
            <v>100.79999999999998</v>
          </cell>
          <cell r="E16">
            <v>163.10000000000002</v>
          </cell>
        </row>
        <row r="17">
          <cell r="B17">
            <v>8</v>
          </cell>
          <cell r="C17">
            <v>112.39999999999998</v>
          </cell>
          <cell r="D17">
            <v>112.39999999999998</v>
          </cell>
          <cell r="E17">
            <v>181.90000000000003</v>
          </cell>
        </row>
        <row r="18">
          <cell r="B18">
            <v>9</v>
          </cell>
          <cell r="C18">
            <v>123.99999999999997</v>
          </cell>
          <cell r="D18">
            <v>123.99999999999997</v>
          </cell>
          <cell r="E18">
            <v>200.70000000000005</v>
          </cell>
        </row>
        <row r="19">
          <cell r="B19">
            <v>10</v>
          </cell>
          <cell r="C19">
            <v>135.59999999999997</v>
          </cell>
          <cell r="D19">
            <v>135.59999999999997</v>
          </cell>
          <cell r="E19">
            <v>219.50000000000006</v>
          </cell>
        </row>
        <row r="20">
          <cell r="B20">
            <v>11</v>
          </cell>
          <cell r="C20">
            <v>147.19999999999996</v>
          </cell>
          <cell r="D20">
            <v>147.19999999999996</v>
          </cell>
          <cell r="E20">
            <v>238.30000000000007</v>
          </cell>
        </row>
        <row r="21">
          <cell r="B21">
            <v>12</v>
          </cell>
          <cell r="C21">
            <v>158.79999999999995</v>
          </cell>
          <cell r="D21">
            <v>158.79999999999995</v>
          </cell>
          <cell r="E21">
            <v>257.10000000000008</v>
          </cell>
        </row>
        <row r="22">
          <cell r="B22">
            <v>13</v>
          </cell>
          <cell r="C22">
            <v>170.39999999999995</v>
          </cell>
          <cell r="D22">
            <v>170.39999999999995</v>
          </cell>
          <cell r="E22">
            <v>275.90000000000009</v>
          </cell>
        </row>
        <row r="23">
          <cell r="B23">
            <v>14</v>
          </cell>
          <cell r="C23">
            <v>181.99999999999994</v>
          </cell>
          <cell r="D23">
            <v>181.99999999999994</v>
          </cell>
          <cell r="E23">
            <v>294.7000000000001</v>
          </cell>
        </row>
        <row r="24">
          <cell r="B24">
            <v>15</v>
          </cell>
          <cell r="C24">
            <v>193.59999999999994</v>
          </cell>
          <cell r="D24">
            <v>193.59999999999994</v>
          </cell>
          <cell r="E24">
            <v>313.50000000000011</v>
          </cell>
        </row>
        <row r="25">
          <cell r="B25">
            <v>16</v>
          </cell>
          <cell r="C25">
            <v>205.19999999999993</v>
          </cell>
          <cell r="D25">
            <v>205.19999999999993</v>
          </cell>
          <cell r="E25">
            <v>332.30000000000013</v>
          </cell>
        </row>
        <row r="26">
          <cell r="B26">
            <v>17</v>
          </cell>
          <cell r="C26">
            <v>216.79999999999993</v>
          </cell>
          <cell r="D26">
            <v>216.79999999999993</v>
          </cell>
          <cell r="E26">
            <v>351.10000000000014</v>
          </cell>
        </row>
        <row r="27">
          <cell r="B27">
            <v>18</v>
          </cell>
          <cell r="C27">
            <v>228.39999999999992</v>
          </cell>
          <cell r="D27">
            <v>228.39999999999992</v>
          </cell>
          <cell r="E27">
            <v>369.90000000000015</v>
          </cell>
        </row>
        <row r="28">
          <cell r="B28">
            <v>19</v>
          </cell>
          <cell r="C28">
            <v>239.99999999999991</v>
          </cell>
          <cell r="D28">
            <v>239.99999999999991</v>
          </cell>
          <cell r="E28">
            <v>388.70000000000016</v>
          </cell>
        </row>
        <row r="29">
          <cell r="B29">
            <v>20</v>
          </cell>
          <cell r="C29">
            <v>251.59999999999991</v>
          </cell>
          <cell r="D29">
            <v>251.59999999999991</v>
          </cell>
          <cell r="E29">
            <v>407.50000000000017</v>
          </cell>
        </row>
        <row r="30">
          <cell r="B30">
            <v>21</v>
          </cell>
          <cell r="C30">
            <v>263.19999999999993</v>
          </cell>
          <cell r="D30">
            <v>263.19999999999993</v>
          </cell>
          <cell r="E30">
            <v>426.30000000000018</v>
          </cell>
        </row>
        <row r="31">
          <cell r="B31">
            <v>22</v>
          </cell>
          <cell r="C31">
            <v>274.79999999999995</v>
          </cell>
          <cell r="D31">
            <v>274.79999999999995</v>
          </cell>
          <cell r="E31">
            <v>445.10000000000019</v>
          </cell>
        </row>
        <row r="32">
          <cell r="B32">
            <v>23</v>
          </cell>
          <cell r="C32">
            <v>286.39999999999998</v>
          </cell>
          <cell r="D32">
            <v>286.39999999999998</v>
          </cell>
          <cell r="E32">
            <v>463.9000000000002</v>
          </cell>
        </row>
        <row r="33">
          <cell r="B33">
            <v>24</v>
          </cell>
          <cell r="C33">
            <v>298</v>
          </cell>
          <cell r="D33">
            <v>298</v>
          </cell>
          <cell r="E33">
            <v>482.70000000000022</v>
          </cell>
        </row>
        <row r="34">
          <cell r="B34">
            <v>25</v>
          </cell>
          <cell r="C34">
            <v>309.60000000000002</v>
          </cell>
          <cell r="D34">
            <v>309.60000000000002</v>
          </cell>
          <cell r="E34">
            <v>501.50000000000023</v>
          </cell>
        </row>
        <row r="35">
          <cell r="B35">
            <v>26</v>
          </cell>
          <cell r="C35">
            <v>321.20000000000005</v>
          </cell>
          <cell r="D35">
            <v>321.20000000000005</v>
          </cell>
          <cell r="E35">
            <v>520.30000000000018</v>
          </cell>
        </row>
        <row r="36">
          <cell r="B36">
            <v>27</v>
          </cell>
          <cell r="C36">
            <v>332.80000000000007</v>
          </cell>
          <cell r="D36">
            <v>332.80000000000007</v>
          </cell>
          <cell r="E36">
            <v>539.10000000000014</v>
          </cell>
        </row>
        <row r="37">
          <cell r="B37">
            <v>28</v>
          </cell>
          <cell r="C37">
            <v>344.40000000000009</v>
          </cell>
          <cell r="D37">
            <v>344.40000000000009</v>
          </cell>
          <cell r="E37">
            <v>557.90000000000009</v>
          </cell>
        </row>
        <row r="38">
          <cell r="B38">
            <v>29</v>
          </cell>
          <cell r="C38">
            <v>356.00000000000011</v>
          </cell>
          <cell r="D38">
            <v>356.00000000000011</v>
          </cell>
          <cell r="E38">
            <v>576.70000000000005</v>
          </cell>
        </row>
        <row r="39">
          <cell r="B39">
            <v>30</v>
          </cell>
          <cell r="C39">
            <v>367.60000000000014</v>
          </cell>
          <cell r="D39">
            <v>367.60000000000014</v>
          </cell>
          <cell r="E39">
            <v>595.5</v>
          </cell>
        </row>
        <row r="40">
          <cell r="B40">
            <v>31</v>
          </cell>
          <cell r="C40">
            <v>377.30000000000013</v>
          </cell>
          <cell r="D40">
            <v>377.30000000000013</v>
          </cell>
          <cell r="E40">
            <v>611.20000000000005</v>
          </cell>
        </row>
        <row r="41">
          <cell r="B41">
            <v>32</v>
          </cell>
          <cell r="C41">
            <v>387.00000000000011</v>
          </cell>
          <cell r="D41">
            <v>387.00000000000011</v>
          </cell>
          <cell r="E41">
            <v>626.90000000000009</v>
          </cell>
        </row>
        <row r="42">
          <cell r="B42">
            <v>33</v>
          </cell>
          <cell r="C42">
            <v>396.7000000000001</v>
          </cell>
          <cell r="D42">
            <v>396.7000000000001</v>
          </cell>
          <cell r="E42">
            <v>642.60000000000014</v>
          </cell>
        </row>
        <row r="43">
          <cell r="B43">
            <v>34</v>
          </cell>
          <cell r="C43">
            <v>406.40000000000009</v>
          </cell>
          <cell r="D43">
            <v>406.40000000000009</v>
          </cell>
          <cell r="E43">
            <v>658.30000000000018</v>
          </cell>
        </row>
        <row r="44">
          <cell r="B44">
            <v>35</v>
          </cell>
          <cell r="C44">
            <v>416.10000000000008</v>
          </cell>
          <cell r="D44">
            <v>416.10000000000008</v>
          </cell>
          <cell r="E44">
            <v>674.00000000000023</v>
          </cell>
        </row>
        <row r="45">
          <cell r="B45">
            <v>36</v>
          </cell>
          <cell r="C45">
            <v>425.80000000000007</v>
          </cell>
          <cell r="D45">
            <v>425.80000000000007</v>
          </cell>
          <cell r="E45">
            <v>689.70000000000027</v>
          </cell>
        </row>
        <row r="46">
          <cell r="B46">
            <v>37</v>
          </cell>
          <cell r="C46">
            <v>435.50000000000006</v>
          </cell>
          <cell r="D46">
            <v>435.50000000000006</v>
          </cell>
          <cell r="E46">
            <v>705.40000000000032</v>
          </cell>
        </row>
        <row r="47">
          <cell r="B47">
            <v>38</v>
          </cell>
          <cell r="C47">
            <v>445.20000000000005</v>
          </cell>
          <cell r="D47">
            <v>445.20000000000005</v>
          </cell>
          <cell r="E47">
            <v>721.10000000000036</v>
          </cell>
        </row>
        <row r="48">
          <cell r="B48">
            <v>39</v>
          </cell>
          <cell r="C48">
            <v>454.90000000000003</v>
          </cell>
          <cell r="D48">
            <v>454.90000000000003</v>
          </cell>
          <cell r="E48">
            <v>736.80000000000041</v>
          </cell>
        </row>
        <row r="49">
          <cell r="B49">
            <v>40</v>
          </cell>
          <cell r="C49">
            <v>464.6</v>
          </cell>
          <cell r="D49">
            <v>464.6</v>
          </cell>
          <cell r="E49">
            <v>752.50000000000045</v>
          </cell>
        </row>
        <row r="50">
          <cell r="B50">
            <v>41</v>
          </cell>
          <cell r="C50">
            <v>474.3</v>
          </cell>
          <cell r="D50">
            <v>474.3</v>
          </cell>
          <cell r="E50">
            <v>768.2000000000005</v>
          </cell>
        </row>
        <row r="51">
          <cell r="B51">
            <v>42</v>
          </cell>
          <cell r="C51">
            <v>484</v>
          </cell>
          <cell r="D51">
            <v>484</v>
          </cell>
          <cell r="E51">
            <v>783.90000000000055</v>
          </cell>
        </row>
        <row r="52">
          <cell r="B52">
            <v>43</v>
          </cell>
          <cell r="C52">
            <v>493.7</v>
          </cell>
          <cell r="D52">
            <v>493.7</v>
          </cell>
          <cell r="E52">
            <v>799.60000000000059</v>
          </cell>
        </row>
        <row r="53">
          <cell r="B53">
            <v>44</v>
          </cell>
          <cell r="C53">
            <v>503.4</v>
          </cell>
          <cell r="D53">
            <v>503.4</v>
          </cell>
          <cell r="E53">
            <v>815.30000000000064</v>
          </cell>
        </row>
        <row r="54">
          <cell r="B54">
            <v>45</v>
          </cell>
          <cell r="C54">
            <v>513.1</v>
          </cell>
          <cell r="D54">
            <v>513.1</v>
          </cell>
          <cell r="E54">
            <v>831.00000000000068</v>
          </cell>
        </row>
        <row r="55">
          <cell r="B55">
            <v>46</v>
          </cell>
          <cell r="C55">
            <v>522.80000000000007</v>
          </cell>
          <cell r="D55">
            <v>522.80000000000007</v>
          </cell>
          <cell r="E55">
            <v>846.70000000000073</v>
          </cell>
        </row>
        <row r="56">
          <cell r="B56">
            <v>47</v>
          </cell>
          <cell r="C56">
            <v>532.50000000000011</v>
          </cell>
          <cell r="D56">
            <v>532.50000000000011</v>
          </cell>
          <cell r="E56">
            <v>862.40000000000077</v>
          </cell>
        </row>
        <row r="57">
          <cell r="B57">
            <v>48</v>
          </cell>
          <cell r="C57">
            <v>542.20000000000016</v>
          </cell>
          <cell r="D57">
            <v>542.20000000000016</v>
          </cell>
          <cell r="E57">
            <v>878.10000000000082</v>
          </cell>
        </row>
        <row r="58">
          <cell r="B58">
            <v>49</v>
          </cell>
          <cell r="C58">
            <v>551.9000000000002</v>
          </cell>
          <cell r="D58">
            <v>551.9000000000002</v>
          </cell>
          <cell r="E58">
            <v>893.80000000000086</v>
          </cell>
        </row>
        <row r="59">
          <cell r="B59">
            <v>50</v>
          </cell>
          <cell r="C59">
            <v>561.60000000000025</v>
          </cell>
          <cell r="D59">
            <v>561.60000000000025</v>
          </cell>
          <cell r="E59">
            <v>909.50000000000091</v>
          </cell>
        </row>
        <row r="62">
          <cell r="C62">
            <v>19.899999999999999</v>
          </cell>
          <cell r="D62">
            <v>40</v>
          </cell>
          <cell r="F62">
            <v>54.9</v>
          </cell>
        </row>
        <row r="63">
          <cell r="C63">
            <v>9.9499999999999993</v>
          </cell>
          <cell r="D63">
            <v>20</v>
          </cell>
          <cell r="F63">
            <v>54.9</v>
          </cell>
        </row>
        <row r="65">
          <cell r="D65">
            <v>75</v>
          </cell>
        </row>
        <row r="67">
          <cell r="D67">
            <v>50</v>
          </cell>
        </row>
        <row r="68">
          <cell r="D68">
            <v>30.72</v>
          </cell>
        </row>
        <row r="70">
          <cell r="D70">
            <v>585</v>
          </cell>
        </row>
        <row r="74">
          <cell r="D74">
            <v>465</v>
          </cell>
        </row>
        <row r="75">
          <cell r="D75">
            <v>535</v>
          </cell>
        </row>
        <row r="83">
          <cell r="D83">
            <v>420</v>
          </cell>
        </row>
        <row r="84">
          <cell r="D84">
            <v>420</v>
          </cell>
        </row>
        <row r="86">
          <cell r="D86">
            <v>370</v>
          </cell>
        </row>
        <row r="87">
          <cell r="D87">
            <v>545</v>
          </cell>
        </row>
        <row r="164">
          <cell r="G164">
            <v>2506.9</v>
          </cell>
        </row>
        <row r="167">
          <cell r="G167">
            <v>356.5</v>
          </cell>
        </row>
        <row r="170">
          <cell r="E170">
            <v>71.680000000000007</v>
          </cell>
        </row>
        <row r="176">
          <cell r="E176">
            <v>77</v>
          </cell>
        </row>
        <row r="177">
          <cell r="E177">
            <v>95</v>
          </cell>
        </row>
        <row r="178">
          <cell r="E178">
            <v>95</v>
          </cell>
        </row>
        <row r="179">
          <cell r="E179">
            <v>170</v>
          </cell>
        </row>
        <row r="181">
          <cell r="E181">
            <v>240</v>
          </cell>
        </row>
        <row r="182">
          <cell r="D182">
            <v>703</v>
          </cell>
        </row>
        <row r="183">
          <cell r="D183">
            <v>894</v>
          </cell>
        </row>
        <row r="184">
          <cell r="D184">
            <v>1048</v>
          </cell>
        </row>
        <row r="185">
          <cell r="D185">
            <v>1303</v>
          </cell>
        </row>
        <row r="186">
          <cell r="D186">
            <v>808</v>
          </cell>
        </row>
        <row r="187">
          <cell r="E187">
            <v>70</v>
          </cell>
        </row>
        <row r="192">
          <cell r="D192" t="str">
            <v>BMT-S.01</v>
          </cell>
          <cell r="E192">
            <v>361</v>
          </cell>
        </row>
        <row r="193">
          <cell r="D193" t="str">
            <v>BMT-S.08</v>
          </cell>
          <cell r="E193">
            <v>5</v>
          </cell>
        </row>
        <row r="196">
          <cell r="D196">
            <v>62</v>
          </cell>
        </row>
        <row r="197">
          <cell r="D197">
            <v>51</v>
          </cell>
        </row>
        <row r="198">
          <cell r="D198">
            <v>4.6719999999999997</v>
          </cell>
        </row>
        <row r="208">
          <cell r="D208">
            <v>151</v>
          </cell>
        </row>
        <row r="210">
          <cell r="D210">
            <v>301</v>
          </cell>
        </row>
        <row r="211">
          <cell r="C211" t="str">
            <v>BMT-J.25</v>
          </cell>
          <cell r="D211">
            <v>1067</v>
          </cell>
        </row>
        <row r="212">
          <cell r="C212" t="str">
            <v>BMT-J.30</v>
          </cell>
          <cell r="D212">
            <v>163</v>
          </cell>
        </row>
        <row r="213">
          <cell r="D213">
            <v>163</v>
          </cell>
        </row>
        <row r="214">
          <cell r="D214">
            <v>175</v>
          </cell>
        </row>
        <row r="215">
          <cell r="C215" t="str">
            <v>BMT-J.03</v>
          </cell>
          <cell r="D215">
            <v>110</v>
          </cell>
        </row>
        <row r="216">
          <cell r="D216">
            <v>123</v>
          </cell>
        </row>
        <row r="217">
          <cell r="C217" t="str">
            <v>BMT-H.144</v>
          </cell>
          <cell r="D217">
            <v>190</v>
          </cell>
        </row>
        <row r="218">
          <cell r="C218" t="str">
            <v>BMM-V.14</v>
          </cell>
          <cell r="D218">
            <v>24</v>
          </cell>
        </row>
        <row r="219">
          <cell r="C219" t="str">
            <v>BMM-V.15</v>
          </cell>
          <cell r="D219">
            <v>4</v>
          </cell>
        </row>
        <row r="222">
          <cell r="C222" t="str">
            <v>BMS-W.68</v>
          </cell>
          <cell r="D222">
            <v>25</v>
          </cell>
        </row>
        <row r="223">
          <cell r="D223">
            <v>7</v>
          </cell>
          <cell r="F223">
            <v>1</v>
          </cell>
        </row>
        <row r="234">
          <cell r="C234">
            <v>277</v>
          </cell>
          <cell r="D234">
            <v>473</v>
          </cell>
        </row>
        <row r="235">
          <cell r="C235">
            <v>61</v>
          </cell>
          <cell r="D235">
            <v>244</v>
          </cell>
        </row>
        <row r="236">
          <cell r="E236">
            <v>1068</v>
          </cell>
        </row>
        <row r="237">
          <cell r="C237">
            <v>1335</v>
          </cell>
          <cell r="D237">
            <v>1141</v>
          </cell>
        </row>
        <row r="238">
          <cell r="C238">
            <v>760</v>
          </cell>
          <cell r="D238">
            <v>953</v>
          </cell>
        </row>
        <row r="239">
          <cell r="C239">
            <v>150</v>
          </cell>
          <cell r="D239">
            <v>146</v>
          </cell>
        </row>
        <row r="240">
          <cell r="C240">
            <v>229</v>
          </cell>
          <cell r="D240">
            <v>1338</v>
          </cell>
        </row>
        <row r="241">
          <cell r="C241">
            <v>1342</v>
          </cell>
          <cell r="D241">
            <v>1122</v>
          </cell>
        </row>
        <row r="242">
          <cell r="C242">
            <v>152</v>
          </cell>
          <cell r="D242">
            <v>127</v>
          </cell>
        </row>
        <row r="251">
          <cell r="C251">
            <v>0.99299999999999999</v>
          </cell>
          <cell r="D251">
            <v>6.18</v>
          </cell>
        </row>
        <row r="252">
          <cell r="C252">
            <v>0.99</v>
          </cell>
          <cell r="D252">
            <v>8.7799999999999994</v>
          </cell>
        </row>
        <row r="253">
          <cell r="C253">
            <v>0.99</v>
          </cell>
          <cell r="D253">
            <v>11.37</v>
          </cell>
        </row>
        <row r="254">
          <cell r="C254">
            <v>0.99</v>
          </cell>
          <cell r="D254">
            <v>13.97</v>
          </cell>
        </row>
        <row r="258">
          <cell r="D258">
            <v>81</v>
          </cell>
        </row>
        <row r="259">
          <cell r="D259">
            <v>112</v>
          </cell>
        </row>
        <row r="260">
          <cell r="D260">
            <v>161</v>
          </cell>
        </row>
        <row r="261">
          <cell r="D261">
            <v>233</v>
          </cell>
        </row>
        <row r="265">
          <cell r="D265">
            <v>640</v>
          </cell>
        </row>
        <row r="266">
          <cell r="D266">
            <v>1284</v>
          </cell>
        </row>
        <row r="268">
          <cell r="D268">
            <v>56</v>
          </cell>
        </row>
        <row r="269">
          <cell r="D269">
            <v>82</v>
          </cell>
        </row>
        <row r="270">
          <cell r="D270">
            <v>113</v>
          </cell>
        </row>
        <row r="271">
          <cell r="D271">
            <v>163</v>
          </cell>
        </row>
        <row r="272">
          <cell r="D272">
            <v>213</v>
          </cell>
        </row>
        <row r="273">
          <cell r="D273">
            <v>266</v>
          </cell>
        </row>
        <row r="274">
          <cell r="D274">
            <v>350</v>
          </cell>
        </row>
        <row r="276">
          <cell r="D276">
            <v>23</v>
          </cell>
        </row>
        <row r="277">
          <cell r="D277">
            <v>38</v>
          </cell>
        </row>
        <row r="278">
          <cell r="D278">
            <v>40</v>
          </cell>
        </row>
        <row r="279">
          <cell r="D279">
            <v>51</v>
          </cell>
        </row>
        <row r="280">
          <cell r="D280">
            <v>62</v>
          </cell>
        </row>
        <row r="281">
          <cell r="D281">
            <v>93</v>
          </cell>
        </row>
        <row r="282">
          <cell r="D282">
            <v>132</v>
          </cell>
        </row>
        <row r="283">
          <cell r="D283">
            <v>186</v>
          </cell>
        </row>
        <row r="284">
          <cell r="D284">
            <v>281</v>
          </cell>
        </row>
        <row r="286">
          <cell r="D286">
            <v>450</v>
          </cell>
        </row>
        <row r="287">
          <cell r="D287">
            <v>589</v>
          </cell>
        </row>
        <row r="292">
          <cell r="D292">
            <v>71</v>
          </cell>
        </row>
        <row r="293">
          <cell r="D293">
            <v>97</v>
          </cell>
        </row>
        <row r="294">
          <cell r="D294">
            <v>140</v>
          </cell>
        </row>
        <row r="295">
          <cell r="D295">
            <v>210</v>
          </cell>
        </row>
        <row r="296">
          <cell r="D296">
            <v>269</v>
          </cell>
        </row>
        <row r="297">
          <cell r="D297">
            <v>334</v>
          </cell>
        </row>
        <row r="298">
          <cell r="D298">
            <v>438</v>
          </cell>
        </row>
        <row r="302">
          <cell r="D302">
            <v>87</v>
          </cell>
        </row>
        <row r="303">
          <cell r="D303">
            <v>105</v>
          </cell>
        </row>
        <row r="304">
          <cell r="D304">
            <v>145</v>
          </cell>
        </row>
        <row r="305">
          <cell r="D305">
            <v>201</v>
          </cell>
        </row>
        <row r="309">
          <cell r="D309">
            <v>106</v>
          </cell>
        </row>
        <row r="310">
          <cell r="D310">
            <v>135</v>
          </cell>
        </row>
        <row r="311">
          <cell r="D311">
            <v>145</v>
          </cell>
        </row>
        <row r="312">
          <cell r="D312">
            <v>153</v>
          </cell>
        </row>
        <row r="317">
          <cell r="D317">
            <v>60</v>
          </cell>
        </row>
        <row r="318">
          <cell r="D318">
            <v>75</v>
          </cell>
        </row>
        <row r="319">
          <cell r="D319">
            <v>100</v>
          </cell>
        </row>
        <row r="320">
          <cell r="D320">
            <v>114</v>
          </cell>
        </row>
        <row r="325">
          <cell r="D325">
            <v>100</v>
          </cell>
        </row>
        <row r="326">
          <cell r="D326">
            <v>164</v>
          </cell>
        </row>
        <row r="327">
          <cell r="D327">
            <v>226</v>
          </cell>
        </row>
        <row r="328">
          <cell r="D328">
            <v>345</v>
          </cell>
        </row>
        <row r="332">
          <cell r="D332">
            <v>152</v>
          </cell>
        </row>
        <row r="333">
          <cell r="D333">
            <v>184</v>
          </cell>
        </row>
        <row r="334">
          <cell r="D334">
            <v>324</v>
          </cell>
        </row>
        <row r="335">
          <cell r="D335">
            <v>384</v>
          </cell>
        </row>
        <row r="340">
          <cell r="D340">
            <v>134</v>
          </cell>
        </row>
        <row r="341">
          <cell r="D341">
            <v>175</v>
          </cell>
        </row>
        <row r="342">
          <cell r="D342">
            <v>298</v>
          </cell>
        </row>
        <row r="343">
          <cell r="D343">
            <v>393</v>
          </cell>
        </row>
        <row r="353">
          <cell r="D353">
            <v>28</v>
          </cell>
        </row>
        <row r="354">
          <cell r="D354">
            <v>30</v>
          </cell>
        </row>
        <row r="355">
          <cell r="D355">
            <v>33</v>
          </cell>
        </row>
        <row r="363">
          <cell r="D363">
            <v>920</v>
          </cell>
        </row>
        <row r="364">
          <cell r="D364">
            <v>1171</v>
          </cell>
        </row>
        <row r="371">
          <cell r="D371">
            <v>2004</v>
          </cell>
        </row>
        <row r="373">
          <cell r="D373">
            <v>56</v>
          </cell>
        </row>
        <row r="374">
          <cell r="D374">
            <v>207.1</v>
          </cell>
        </row>
        <row r="376">
          <cell r="C376">
            <v>7669</v>
          </cell>
          <cell r="D376">
            <v>7669</v>
          </cell>
        </row>
        <row r="377">
          <cell r="C377">
            <v>9922</v>
          </cell>
          <cell r="D377">
            <v>9922</v>
          </cell>
        </row>
        <row r="378">
          <cell r="C378">
            <v>11880</v>
          </cell>
          <cell r="D378">
            <v>12957</v>
          </cell>
        </row>
        <row r="379">
          <cell r="C379">
            <v>18480</v>
          </cell>
          <cell r="D379">
            <v>20401</v>
          </cell>
        </row>
        <row r="384">
          <cell r="C384">
            <v>7480</v>
          </cell>
          <cell r="D384">
            <v>9350</v>
          </cell>
        </row>
        <row r="385">
          <cell r="C385">
            <v>10780</v>
          </cell>
          <cell r="D385">
            <v>13475</v>
          </cell>
        </row>
        <row r="386">
          <cell r="D386">
            <v>93</v>
          </cell>
        </row>
        <row r="387">
          <cell r="D387">
            <v>111</v>
          </cell>
        </row>
        <row r="403">
          <cell r="D403">
            <v>67.63</v>
          </cell>
        </row>
        <row r="406">
          <cell r="D406">
            <v>179</v>
          </cell>
          <cell r="F406">
            <v>41</v>
          </cell>
        </row>
        <row r="407">
          <cell r="D407">
            <v>198</v>
          </cell>
          <cell r="F407">
            <v>41</v>
          </cell>
        </row>
        <row r="408">
          <cell r="D408">
            <v>258</v>
          </cell>
          <cell r="F408">
            <v>41</v>
          </cell>
        </row>
        <row r="409">
          <cell r="D409">
            <v>359</v>
          </cell>
          <cell r="F409">
            <v>41</v>
          </cell>
        </row>
        <row r="410">
          <cell r="D410">
            <v>401</v>
          </cell>
          <cell r="F410">
            <v>44</v>
          </cell>
        </row>
        <row r="411">
          <cell r="D411">
            <v>436</v>
          </cell>
          <cell r="F411">
            <v>67</v>
          </cell>
        </row>
        <row r="412">
          <cell r="D412">
            <v>755</v>
          </cell>
        </row>
      </sheetData>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ow r="8">
          <cell r="Q8">
            <v>233.57999999999998</v>
          </cell>
        </row>
        <row r="9">
          <cell r="Q9">
            <v>233.57999999999998</v>
          </cell>
        </row>
        <row r="10">
          <cell r="Q10">
            <v>308.58</v>
          </cell>
        </row>
        <row r="13">
          <cell r="Q13">
            <v>1152.5899999999999</v>
          </cell>
        </row>
        <row r="15">
          <cell r="Q15">
            <v>1561.59</v>
          </cell>
        </row>
        <row r="16">
          <cell r="Q16">
            <v>1066.5899999999999</v>
          </cell>
        </row>
        <row r="17">
          <cell r="Q17">
            <v>1435.19</v>
          </cell>
        </row>
        <row r="18">
          <cell r="Q18">
            <v>568.58999999999992</v>
          </cell>
        </row>
        <row r="19">
          <cell r="Q19">
            <v>4853.68</v>
          </cell>
        </row>
        <row r="20">
          <cell r="Q20">
            <v>4.8</v>
          </cell>
        </row>
        <row r="21">
          <cell r="Q21">
            <v>32.1</v>
          </cell>
        </row>
        <row r="22">
          <cell r="Q22">
            <v>35.5</v>
          </cell>
        </row>
      </sheetData>
      <sheetData sheetId="21">
        <row r="705">
          <cell r="H705">
            <v>1515.12</v>
          </cell>
        </row>
      </sheetData>
      <sheetData sheetId="22">
        <row r="1760">
          <cell r="H1760">
            <v>7.26</v>
          </cell>
        </row>
        <row r="1765">
          <cell r="H1765">
            <v>13.72</v>
          </cell>
        </row>
        <row r="1770">
          <cell r="H1770">
            <v>16.47</v>
          </cell>
        </row>
        <row r="1775">
          <cell r="H1775">
            <v>20.13</v>
          </cell>
        </row>
        <row r="1780">
          <cell r="H1780">
            <v>22.87</v>
          </cell>
        </row>
        <row r="1785">
          <cell r="H1785">
            <v>25.62</v>
          </cell>
        </row>
        <row r="1790">
          <cell r="H1790">
            <v>29.28</v>
          </cell>
        </row>
        <row r="1849">
          <cell r="H1849">
            <v>29.58</v>
          </cell>
        </row>
        <row r="1875">
          <cell r="H1875">
            <v>31.14</v>
          </cell>
        </row>
        <row r="1901">
          <cell r="H1901">
            <v>33.840000000000003</v>
          </cell>
        </row>
        <row r="1927">
          <cell r="H1927">
            <v>39.17</v>
          </cell>
        </row>
        <row r="1953">
          <cell r="H1953">
            <v>47.27</v>
          </cell>
        </row>
        <row r="1979">
          <cell r="H1979">
            <v>54.83</v>
          </cell>
        </row>
        <row r="2005">
          <cell r="H2005">
            <v>55.67</v>
          </cell>
        </row>
      </sheetData>
      <sheetData sheetId="23" refreshError="1"/>
      <sheetData sheetId="24" refreshError="1"/>
      <sheetData sheetId="25" refreshError="1"/>
      <sheetData sheetId="26" refreshError="1"/>
      <sheetData sheetId="27" refreshError="1"/>
      <sheetData sheetId="28">
        <row r="2">
          <cell r="A2" t="str">
            <v>Name of the work   : -  Providing New SVS  to HMPuram colony H/o Katyacharyulapeta of Amadalavalasa Mandal</v>
          </cell>
        </row>
        <row r="3">
          <cell r="A3" t="str">
            <v>Est. Amount  15 Lakhs.</v>
          </cell>
        </row>
      </sheetData>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S.R-(14-15)"/>
      <sheetName val="In Put"/>
      <sheetName val="CONVEYANCE"/>
      <sheetName val="Lead"/>
      <sheetName val="Data"/>
      <sheetName val="Drains"/>
      <sheetName val="Bui Data"/>
      <sheetName val="DO &amp; WI"/>
      <sheetName val="Road data"/>
      <sheetName val="C.C -Cover"/>
      <sheetName val="C.C - Spe"/>
      <sheetName val="C.C -Abst"/>
      <sheetName val="C.C -Detai"/>
      <sheetName val="Draw"/>
      <sheetName val="Bui -cov"/>
      <sheetName val="Bui -Spe"/>
      <sheetName val="Bui- Abs."/>
      <sheetName val="bu-Det."/>
    </sheetNames>
    <sheetDataSet>
      <sheetData sheetId="0" refreshError="1">
        <row r="73">
          <cell r="J73">
            <v>345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SR"/>
      <sheetName val="Input (R)"/>
      <sheetName val="Lead ( R)"/>
      <sheetName val="R.W.S - DATA"/>
      <sheetName val="P.H Data"/>
      <sheetName val="Cov(R)"/>
      <sheetName val="Spe (R)"/>
      <sheetName val="Abs( R)"/>
      <sheetName val="D.C"/>
      <sheetName val="Comp -abst"/>
      <sheetName val="Sheet6"/>
      <sheetName val="Dist"/>
      <sheetName val="Comple -dis"/>
      <sheetName val="S.T"/>
      <sheetName val="Comple S.T"/>
      <sheetName val="Repairs to O.H.S.R"/>
      <sheetName val="cOMPL - REPA"/>
      <sheetName val="P.Set"/>
      <sheetName val="cOMPLE -P.SET"/>
      <sheetName val="Valvepit"/>
      <sheetName val="Hyd Data"/>
      <sheetName val="Hyd sta"/>
      <sheetName val="Sheet1"/>
      <sheetName val="Draw (2)"/>
      <sheetName val="Draw"/>
      <sheetName val="Measurments"/>
    </sheetNames>
    <sheetDataSet>
      <sheetData sheetId="0"/>
      <sheetData sheetId="1">
        <row r="21">
          <cell r="D21">
            <v>0.13614999999999999</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TATEMENT-2015-16"/>
      <sheetName val="labour"/>
      <sheetName val="Hire"/>
      <sheetName val="EARTH WORK"/>
      <sheetName val="Data-2015-16"/>
      <sheetName val="gallery"/>
      <sheetName val="buiding"/>
      <sheetName val="sumps and glsrs"/>
      <sheetName val="concrete data (2010-11)"/>
      <sheetName val="C.C.ROAD"/>
      <sheetName val="Wells"/>
      <sheetName val="ROAD"/>
      <sheetName val="PH items"/>
      <sheetName val="DI-K7 &amp; K9 (2015-16)"/>
      <sheetName val="HDPE&amp;RCC valves"/>
      <sheetName val="psc"/>
      <sheetName val="DI VALVES PN1.6"/>
      <sheetName val="Rubber gaskets(2015-16)"/>
      <sheetName val="DI Specials (2012-13)"/>
      <sheetName val="PH"/>
      <sheetName val="not req"/>
      <sheetName val="M 20 (2010-11)"/>
      <sheetName val="Doors "/>
      <sheetName val="Sheet1"/>
      <sheetName val="Domesetic con"/>
      <sheetName val="Thandava"/>
      <sheetName val="Rubber Rings"/>
      <sheetName val="Sheet2"/>
    </sheetNames>
    <sheetDataSet>
      <sheetData sheetId="0" refreshError="1">
        <row r="6">
          <cell r="O6">
            <v>6213</v>
          </cell>
        </row>
        <row r="12">
          <cell r="O12">
            <v>560.08000000000004</v>
          </cell>
        </row>
        <row r="20">
          <cell r="O20">
            <v>432.7</v>
          </cell>
        </row>
      </sheetData>
      <sheetData sheetId="1" refreshError="1"/>
      <sheetData sheetId="2">
        <row r="89">
          <cell r="F89">
            <v>338.6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A(Etcherla) (29.03.2016)"/>
      <sheetName val="GA(Etcherla)"/>
      <sheetName val="Input"/>
      <sheetName val="GA"/>
      <sheetName val="Comp St3"/>
      <sheetName val="LEAD"/>
      <sheetName val="Supp data"/>
      <sheetName val="C-data"/>
      <sheetName val="Joinery"/>
      <sheetName val="CIVIL ESTIMATE"/>
      <sheetName val="WS ESTIMATE"/>
      <sheetName val="ele"/>
      <sheetName val="WS Data"/>
      <sheetName val="Phycikalqtys"/>
      <sheetName val="Details of Bldg"/>
      <sheetName val="Det-Sump"/>
      <sheetName val="Det-ST"/>
      <sheetName val="FF"/>
      <sheetName val="SF"/>
      <sheetName val="TF"/>
      <sheetName val="GA FINAL"/>
      <sheetName val="Qc(Etcherla)"/>
      <sheetName val="conveyance "/>
      <sheetName val="Civil SoR"/>
      <sheetName val="WS SoR "/>
    </sheetNames>
    <sheetDataSet>
      <sheetData sheetId="0"/>
      <sheetData sheetId="1"/>
      <sheetData sheetId="2"/>
      <sheetData sheetId="3"/>
      <sheetData sheetId="4"/>
      <sheetData sheetId="5"/>
      <sheetData sheetId="6">
        <row r="109">
          <cell r="I109">
            <v>256</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M"/>
      <sheetName val="com st PM"/>
      <sheetName val="GM"/>
      <sheetName val="comst GM"/>
      <sheetName val="eweljlt"/>
      <sheetName val="pvc_basic"/>
      <sheetName val="pvc"/>
      <sheetName val="hdpe_basic"/>
      <sheetName val="HDPE"/>
      <sheetName val="DI"/>
      <sheetName val="CI"/>
      <sheetName val="G.R.P"/>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
      <sheetName val="pm"/>
      <sheetName val="GM"/>
      <sheetName val="SRs"/>
      <sheetName val="SRs-Rev"/>
      <sheetName val="detls"/>
      <sheetName val="Sheet1"/>
      <sheetName val="Global factors"/>
    </sheetNames>
    <sheetDataSet>
      <sheetData sheetId="0"/>
      <sheetData sheetId="1"/>
      <sheetData sheetId="2"/>
      <sheetData sheetId="3"/>
      <sheetData sheetId="4"/>
      <sheetData sheetId="5" refreshError="1">
        <row r="3">
          <cell r="B3">
            <v>2.5</v>
          </cell>
          <cell r="C3">
            <v>4</v>
          </cell>
          <cell r="D3">
            <v>6</v>
          </cell>
          <cell r="E3">
            <v>10</v>
          </cell>
          <cell r="G3">
            <v>2.5</v>
          </cell>
          <cell r="H3">
            <v>4</v>
          </cell>
          <cell r="I3">
            <v>6</v>
          </cell>
          <cell r="K3">
            <v>10</v>
          </cell>
          <cell r="L3">
            <v>2.5</v>
          </cell>
          <cell r="M3">
            <v>4</v>
          </cell>
          <cell r="N3">
            <v>6</v>
          </cell>
          <cell r="O3">
            <v>10</v>
          </cell>
        </row>
        <row r="4">
          <cell r="A4">
            <v>63</v>
          </cell>
          <cell r="B4">
            <v>2.4</v>
          </cell>
          <cell r="C4">
            <v>3.5</v>
          </cell>
          <cell r="D4">
            <v>4.2</v>
          </cell>
          <cell r="E4">
            <v>6.6</v>
          </cell>
          <cell r="G4">
            <v>58.2</v>
          </cell>
          <cell r="H4">
            <v>56</v>
          </cell>
          <cell r="I4">
            <v>54.6</v>
          </cell>
          <cell r="K4">
            <v>49.8</v>
          </cell>
          <cell r="L4">
            <v>0.12077586999999999</v>
          </cell>
          <cell r="M4">
            <v>0.15987581000000001</v>
          </cell>
          <cell r="N4">
            <v>0.18601166999999999</v>
          </cell>
          <cell r="O4">
            <v>0.29011769999999998</v>
          </cell>
        </row>
        <row r="5">
          <cell r="A5">
            <v>75</v>
          </cell>
          <cell r="B5">
            <v>2.7</v>
          </cell>
          <cell r="C5">
            <v>4.2</v>
          </cell>
          <cell r="D5">
            <v>4.9000000000000004</v>
          </cell>
          <cell r="E5">
            <v>7.8</v>
          </cell>
          <cell r="G5">
            <v>69.599999999999994</v>
          </cell>
          <cell r="H5">
            <v>66.599999999999994</v>
          </cell>
          <cell r="I5">
            <v>65.2</v>
          </cell>
          <cell r="K5">
            <v>59.4</v>
          </cell>
          <cell r="L5">
            <v>8.1953520000000002E-2</v>
          </cell>
          <cell r="M5">
            <v>0.11352882</v>
          </cell>
          <cell r="N5">
            <v>0.12898462999999999</v>
          </cell>
          <cell r="O5">
            <v>0.20303246</v>
          </cell>
        </row>
        <row r="6">
          <cell r="A6">
            <v>90</v>
          </cell>
          <cell r="B6">
            <v>3.2</v>
          </cell>
          <cell r="C6">
            <v>5</v>
          </cell>
          <cell r="D6">
            <v>5.8</v>
          </cell>
          <cell r="E6">
            <v>9.3000000000000007</v>
          </cell>
          <cell r="G6">
            <v>83.6</v>
          </cell>
          <cell r="H6">
            <v>80</v>
          </cell>
          <cell r="I6">
            <v>78.400000000000006</v>
          </cell>
          <cell r="K6">
            <v>71.400000000000006</v>
          </cell>
          <cell r="L6">
            <v>5.6430769999999998E-2</v>
          </cell>
          <cell r="M6">
            <v>7.8339149999999996E-2</v>
          </cell>
          <cell r="N6">
            <v>8.8529919999999998E-2</v>
          </cell>
          <cell r="O6">
            <v>0.13998290999999999</v>
          </cell>
        </row>
        <row r="7">
          <cell r="A7">
            <v>110</v>
          </cell>
          <cell r="B7">
            <v>3.9</v>
          </cell>
          <cell r="C7">
            <v>6</v>
          </cell>
          <cell r="D7">
            <v>7.1</v>
          </cell>
          <cell r="E7">
            <v>11.2</v>
          </cell>
          <cell r="G7">
            <v>102.2</v>
          </cell>
          <cell r="H7">
            <v>98</v>
          </cell>
          <cell r="I7">
            <v>95.8</v>
          </cell>
          <cell r="K7">
            <v>87.6</v>
          </cell>
          <cell r="L7">
            <v>3.7702720000000002E-2</v>
          </cell>
          <cell r="M7">
            <v>5.1682600000000002E-2</v>
          </cell>
          <cell r="N7">
            <v>5.9342989999999998E-2</v>
          </cell>
          <cell r="O7">
            <v>9.2181170000000007E-2</v>
          </cell>
        </row>
        <row r="8">
          <cell r="A8">
            <v>125</v>
          </cell>
          <cell r="B8">
            <v>4.4000000000000004</v>
          </cell>
          <cell r="C8">
            <v>6.8</v>
          </cell>
          <cell r="D8">
            <v>8</v>
          </cell>
          <cell r="E8">
            <v>12.8</v>
          </cell>
          <cell r="G8">
            <v>116.2</v>
          </cell>
          <cell r="H8">
            <v>111.4</v>
          </cell>
          <cell r="I8">
            <v>109</v>
          </cell>
          <cell r="K8">
            <v>99.4</v>
          </cell>
          <cell r="L8">
            <v>2.9054E-2</v>
          </cell>
          <cell r="M8">
            <v>3.993874E-2</v>
          </cell>
          <cell r="N8">
            <v>4.5624539999999998E-2</v>
          </cell>
          <cell r="O8">
            <v>7.1837349999999994E-2</v>
          </cell>
        </row>
        <row r="9">
          <cell r="A9">
            <v>140</v>
          </cell>
          <cell r="B9">
            <v>4.9000000000000004</v>
          </cell>
          <cell r="C9">
            <v>7.6</v>
          </cell>
          <cell r="D9">
            <v>9</v>
          </cell>
          <cell r="E9">
            <v>14.3</v>
          </cell>
          <cell r="G9">
            <v>130.19999999999999</v>
          </cell>
          <cell r="H9">
            <v>124.8</v>
          </cell>
          <cell r="I9">
            <v>122</v>
          </cell>
          <cell r="K9">
            <v>111.4</v>
          </cell>
          <cell r="L9">
            <v>2.307209E-2</v>
          </cell>
          <cell r="M9">
            <v>3.1786050000000003E-2</v>
          </cell>
          <cell r="N9">
            <v>3.6509600000000003E-2</v>
          </cell>
          <cell r="O9">
            <v>5.710875E-2</v>
          </cell>
        </row>
        <row r="10">
          <cell r="A10">
            <v>160</v>
          </cell>
          <cell r="B10">
            <v>5.6</v>
          </cell>
          <cell r="C10">
            <v>8.6</v>
          </cell>
          <cell r="D10">
            <v>10.199999999999999</v>
          </cell>
          <cell r="E10">
            <v>16.3</v>
          </cell>
          <cell r="G10">
            <v>148.80000000000001</v>
          </cell>
          <cell r="H10">
            <v>142.80000000000001</v>
          </cell>
          <cell r="I10">
            <v>139.6</v>
          </cell>
          <cell r="K10">
            <v>127.4</v>
          </cell>
          <cell r="L10">
            <v>1.7664570000000001E-2</v>
          </cell>
          <cell r="M10">
            <v>2.4146649999999999E-2</v>
          </cell>
          <cell r="N10">
            <v>2.7754689999999999E-2</v>
          </cell>
          <cell r="O10">
            <v>4.3596910000000003E-2</v>
          </cell>
        </row>
        <row r="11">
          <cell r="A11">
            <v>180</v>
          </cell>
          <cell r="B11">
            <v>6.2</v>
          </cell>
          <cell r="C11">
            <v>9.6999999999999993</v>
          </cell>
          <cell r="D11">
            <v>11.5</v>
          </cell>
          <cell r="E11">
            <v>18.3</v>
          </cell>
          <cell r="G11">
            <v>167.6</v>
          </cell>
          <cell r="H11">
            <v>160.6</v>
          </cell>
          <cell r="I11">
            <v>157</v>
          </cell>
          <cell r="K11">
            <v>143.4</v>
          </cell>
          <cell r="L11">
            <v>1.38066E-2</v>
          </cell>
          <cell r="M11">
            <v>1.911763E-2</v>
          </cell>
          <cell r="N11">
            <v>2.1970139999999999E-2</v>
          </cell>
          <cell r="O11">
            <v>3.4369049999999998E-2</v>
          </cell>
        </row>
        <row r="12">
          <cell r="A12">
            <v>200</v>
          </cell>
          <cell r="B12">
            <v>6.9</v>
          </cell>
          <cell r="C12">
            <v>10.7</v>
          </cell>
          <cell r="D12">
            <v>12.7</v>
          </cell>
          <cell r="E12">
            <v>20.3</v>
          </cell>
          <cell r="G12">
            <v>186.2</v>
          </cell>
          <cell r="H12">
            <v>178.6</v>
          </cell>
          <cell r="I12">
            <v>174.6</v>
          </cell>
          <cell r="K12">
            <v>159.4</v>
          </cell>
          <cell r="L12">
            <v>1.119555E-2</v>
          </cell>
          <cell r="M12">
            <v>1.5397320000000001E-2</v>
          </cell>
          <cell r="N12">
            <v>1.7703989999999999E-2</v>
          </cell>
          <cell r="O12">
            <v>2.7788529999999999E-2</v>
          </cell>
        </row>
        <row r="13">
          <cell r="A13">
            <v>225</v>
          </cell>
          <cell r="B13">
            <v>7.7</v>
          </cell>
          <cell r="C13">
            <v>12</v>
          </cell>
          <cell r="D13">
            <v>14.3</v>
          </cell>
          <cell r="E13">
            <v>22.8</v>
          </cell>
          <cell r="G13">
            <v>209.6</v>
          </cell>
          <cell r="H13">
            <v>201</v>
          </cell>
          <cell r="I13">
            <v>196.4</v>
          </cell>
          <cell r="K13">
            <v>179.4</v>
          </cell>
          <cell r="L13">
            <v>8.7976600000000005E-3</v>
          </cell>
          <cell r="M13">
            <v>1.2136030000000001E-2</v>
          </cell>
          <cell r="N13">
            <v>1.3998689999999999E-2</v>
          </cell>
          <cell r="O13">
            <v>2.1916600000000001E-2</v>
          </cell>
        </row>
        <row r="14">
          <cell r="A14">
            <v>250</v>
          </cell>
          <cell r="B14">
            <v>8.6</v>
          </cell>
          <cell r="C14">
            <v>13.3</v>
          </cell>
          <cell r="D14">
            <v>15.8</v>
          </cell>
          <cell r="E14">
            <v>25.3</v>
          </cell>
          <cell r="G14">
            <v>232.8</v>
          </cell>
          <cell r="H14">
            <v>223.4</v>
          </cell>
          <cell r="I14">
            <v>218.4</v>
          </cell>
          <cell r="K14">
            <v>199.4</v>
          </cell>
          <cell r="L14">
            <v>7.1510999999999996E-3</v>
          </cell>
          <cell r="M14">
            <v>9.8109100000000008E-3</v>
          </cell>
          <cell r="N14">
            <v>1.128529E-2</v>
          </cell>
          <cell r="O14">
            <v>1.7726700000000001E-2</v>
          </cell>
        </row>
        <row r="15">
          <cell r="A15">
            <v>280</v>
          </cell>
          <cell r="B15">
            <v>9.6</v>
          </cell>
          <cell r="C15">
            <v>14.9</v>
          </cell>
          <cell r="D15">
            <v>17.7</v>
          </cell>
          <cell r="E15">
            <v>28.3</v>
          </cell>
          <cell r="G15">
            <v>260.8</v>
          </cell>
          <cell r="H15">
            <v>250.2</v>
          </cell>
          <cell r="I15">
            <v>244.6</v>
          </cell>
          <cell r="K15">
            <v>223.4</v>
          </cell>
          <cell r="L15">
            <v>5.6880000000000003E-3</v>
          </cell>
          <cell r="M15">
            <v>7.8228499999999992E-3</v>
          </cell>
          <cell r="N15">
            <v>8.9982800000000009E-3</v>
          </cell>
          <cell r="O15">
            <v>1.411185E-2</v>
          </cell>
        </row>
        <row r="16">
          <cell r="A16">
            <v>315</v>
          </cell>
          <cell r="B16">
            <v>10.7</v>
          </cell>
          <cell r="C16">
            <v>16.7</v>
          </cell>
          <cell r="D16">
            <v>20</v>
          </cell>
          <cell r="E16">
            <v>31.8</v>
          </cell>
          <cell r="G16">
            <v>293.60000000000002</v>
          </cell>
          <cell r="H16">
            <v>281.60000000000002</v>
          </cell>
          <cell r="I16">
            <v>275</v>
          </cell>
          <cell r="K16">
            <v>251.4</v>
          </cell>
          <cell r="L16">
            <v>4.4609999999999997E-3</v>
          </cell>
          <cell r="M16">
            <v>6.1629600000000003E-3</v>
          </cell>
          <cell r="N16">
            <v>7.13615E-3</v>
          </cell>
          <cell r="O16">
            <v>1.113565E-2</v>
          </cell>
        </row>
        <row r="17">
          <cell r="A17">
            <v>355</v>
          </cell>
          <cell r="B17">
            <v>12.1</v>
          </cell>
          <cell r="C17">
            <v>18.8</v>
          </cell>
          <cell r="D17">
            <v>22.3</v>
          </cell>
          <cell r="E17">
            <v>35.799999999999997</v>
          </cell>
          <cell r="G17">
            <v>330.8</v>
          </cell>
          <cell r="H17">
            <v>317.39999999999998</v>
          </cell>
          <cell r="I17">
            <v>310.39999999999998</v>
          </cell>
          <cell r="K17">
            <v>283.39999999999998</v>
          </cell>
          <cell r="L17">
            <v>3.52447E-3</v>
          </cell>
          <cell r="M17">
            <v>4.8482100000000004E-3</v>
          </cell>
          <cell r="N17">
            <v>5.5681400000000001E-3</v>
          </cell>
          <cell r="O17">
            <v>8.7573400000000006E-3</v>
          </cell>
        </row>
        <row r="18">
          <cell r="A18">
            <v>400</v>
          </cell>
          <cell r="B18">
            <v>14.2</v>
          </cell>
          <cell r="C18">
            <v>22.1</v>
          </cell>
          <cell r="D18">
            <v>26.3</v>
          </cell>
          <cell r="E18">
            <v>42.1</v>
          </cell>
          <cell r="G18">
            <v>371.6</v>
          </cell>
          <cell r="H18">
            <v>355.8</v>
          </cell>
          <cell r="I18">
            <v>347.4</v>
          </cell>
          <cell r="K18">
            <v>315.8</v>
          </cell>
          <cell r="L18">
            <v>2.8537599999999999E-3</v>
          </cell>
          <cell r="M18">
            <v>3.9485299999999996E-3</v>
          </cell>
          <cell r="N18">
            <v>4.5594399999999997E-3</v>
          </cell>
          <cell r="O18">
            <v>7.2346299999999997E-3</v>
          </cell>
        </row>
      </sheetData>
      <sheetData sheetId="6"/>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m5"/>
      <sheetName val="ssr-rates"/>
      <sheetName val="t_prsr"/>
      <sheetName val="id"/>
      <sheetName val="wh"/>
      <sheetName val="id_whmr"/>
    </sheetNames>
    <sheetDataSet>
      <sheetData sheetId="0" refreshError="1"/>
      <sheetData sheetId="1"/>
      <sheetData sheetId="2">
        <row r="3">
          <cell r="A3" t="str">
            <v>CODE</v>
          </cell>
          <cell r="B3" t="str">
            <v>TYPE</v>
          </cell>
          <cell r="C3" t="str">
            <v>CLASS</v>
          </cell>
          <cell r="D3" t="str">
            <v>Unit</v>
          </cell>
          <cell r="E3" t="str">
            <v>Without surge</v>
          </cell>
          <cell r="F3" t="str">
            <v>with surge</v>
          </cell>
          <cell r="G3" t="str">
            <v>Site test pressure</v>
          </cell>
          <cell r="H3" t="str">
            <v>Remarks</v>
          </cell>
        </row>
        <row r="4">
          <cell r="A4" t="str">
            <v>PVC4</v>
          </cell>
          <cell r="B4" t="str">
            <v>PVC</v>
          </cell>
          <cell r="C4">
            <v>4</v>
          </cell>
          <cell r="D4" t="str">
            <v>kg/cm2</v>
          </cell>
          <cell r="E4">
            <v>40</v>
          </cell>
          <cell r="F4">
            <v>40</v>
          </cell>
        </row>
        <row r="5">
          <cell r="A5" t="str">
            <v>PVC6</v>
          </cell>
          <cell r="B5" t="str">
            <v>PVC</v>
          </cell>
          <cell r="C5">
            <v>6</v>
          </cell>
          <cell r="D5" t="str">
            <v>kg/cm2</v>
          </cell>
          <cell r="E5">
            <v>60</v>
          </cell>
          <cell r="F5">
            <v>60</v>
          </cell>
        </row>
        <row r="6">
          <cell r="A6" t="str">
            <v>PVC10</v>
          </cell>
          <cell r="B6" t="str">
            <v>PVC</v>
          </cell>
          <cell r="C6">
            <v>10</v>
          </cell>
          <cell r="D6" t="str">
            <v>kg/cm2</v>
          </cell>
          <cell r="E6">
            <v>100</v>
          </cell>
          <cell r="F6">
            <v>100</v>
          </cell>
        </row>
        <row r="7">
          <cell r="A7" t="str">
            <v>HDPE4</v>
          </cell>
          <cell r="B7" t="str">
            <v>HDPE</v>
          </cell>
          <cell r="C7">
            <v>4</v>
          </cell>
          <cell r="D7" t="str">
            <v>kg/cm2</v>
          </cell>
          <cell r="E7">
            <v>40</v>
          </cell>
          <cell r="F7">
            <v>60</v>
          </cell>
        </row>
        <row r="8">
          <cell r="A8" t="str">
            <v>HDPE6</v>
          </cell>
          <cell r="B8" t="str">
            <v>HDPE</v>
          </cell>
          <cell r="C8">
            <v>6</v>
          </cell>
          <cell r="D8" t="str">
            <v>kg/cm2</v>
          </cell>
          <cell r="E8">
            <v>60</v>
          </cell>
          <cell r="F8">
            <v>90</v>
          </cell>
        </row>
        <row r="9">
          <cell r="A9" t="str">
            <v>HDPE8</v>
          </cell>
          <cell r="B9" t="str">
            <v>HDPE</v>
          </cell>
          <cell r="C9">
            <v>8</v>
          </cell>
          <cell r="D9" t="str">
            <v>kg/cm2</v>
          </cell>
          <cell r="E9">
            <v>80</v>
          </cell>
          <cell r="F9">
            <v>120</v>
          </cell>
        </row>
        <row r="10">
          <cell r="A10" t="str">
            <v>HDPE10</v>
          </cell>
          <cell r="B10" t="str">
            <v>HDPE</v>
          </cell>
          <cell r="C10">
            <v>10</v>
          </cell>
          <cell r="D10" t="str">
            <v>kg/cm2</v>
          </cell>
          <cell r="E10">
            <v>100</v>
          </cell>
          <cell r="F10">
            <v>150</v>
          </cell>
        </row>
        <row r="11">
          <cell r="A11" t="str">
            <v>DIK7</v>
          </cell>
          <cell r="B11" t="str">
            <v>DI</v>
          </cell>
          <cell r="C11" t="str">
            <v>K7</v>
          </cell>
          <cell r="E11">
            <v>80</v>
          </cell>
          <cell r="F11">
            <v>125</v>
          </cell>
        </row>
        <row r="12">
          <cell r="A12" t="str">
            <v>DIK9</v>
          </cell>
          <cell r="B12" t="str">
            <v>DI</v>
          </cell>
          <cell r="C12" t="str">
            <v>K9</v>
          </cell>
          <cell r="E12">
            <v>320</v>
          </cell>
          <cell r="F12">
            <v>380</v>
          </cell>
        </row>
        <row r="13">
          <cell r="A13" t="str">
            <v>ACCL-15</v>
          </cell>
          <cell r="B13" t="str">
            <v>AC</v>
          </cell>
          <cell r="C13" t="str">
            <v>CL-15</v>
          </cell>
          <cell r="E13">
            <v>75</v>
          </cell>
          <cell r="F13">
            <v>112.5</v>
          </cell>
        </row>
        <row r="14">
          <cell r="A14" t="str">
            <v>ACCL-20</v>
          </cell>
          <cell r="B14" t="str">
            <v>AC</v>
          </cell>
          <cell r="C14" t="str">
            <v>CL-20</v>
          </cell>
          <cell r="E14">
            <v>100</v>
          </cell>
          <cell r="F14">
            <v>150</v>
          </cell>
        </row>
        <row r="15">
          <cell r="A15" t="str">
            <v>ACCL-25</v>
          </cell>
          <cell r="B15" t="str">
            <v>AC</v>
          </cell>
          <cell r="C15" t="str">
            <v>CL-25</v>
          </cell>
          <cell r="E15">
            <v>125</v>
          </cell>
          <cell r="F15">
            <v>187.5</v>
          </cell>
        </row>
        <row r="16">
          <cell r="A16" t="str">
            <v>BWSC12</v>
          </cell>
          <cell r="B16" t="str">
            <v>BWSC</v>
          </cell>
          <cell r="C16">
            <v>12</v>
          </cell>
          <cell r="D16" t="str">
            <v>kg/cm2</v>
          </cell>
          <cell r="E16">
            <v>80</v>
          </cell>
          <cell r="F16">
            <v>120</v>
          </cell>
        </row>
        <row r="17">
          <cell r="A17" t="str">
            <v>BWSC14</v>
          </cell>
          <cell r="B17" t="str">
            <v>BWSC</v>
          </cell>
          <cell r="C17">
            <v>14</v>
          </cell>
          <cell r="D17" t="str">
            <v>kg/cm2</v>
          </cell>
          <cell r="E17">
            <v>93.333333333333343</v>
          </cell>
          <cell r="F17">
            <v>140</v>
          </cell>
        </row>
        <row r="18">
          <cell r="A18" t="str">
            <v>BWSC16</v>
          </cell>
          <cell r="B18" t="str">
            <v>BWSC</v>
          </cell>
          <cell r="C18">
            <v>16</v>
          </cell>
          <cell r="D18" t="str">
            <v>kg/cm2</v>
          </cell>
          <cell r="E18">
            <v>106.66666666666666</v>
          </cell>
          <cell r="F18">
            <v>160</v>
          </cell>
        </row>
        <row r="19">
          <cell r="A19" t="str">
            <v>BWSC18</v>
          </cell>
          <cell r="B19" t="str">
            <v>BWSC</v>
          </cell>
          <cell r="C19">
            <v>18</v>
          </cell>
          <cell r="D19" t="str">
            <v>kg/cm2</v>
          </cell>
          <cell r="E19">
            <v>120</v>
          </cell>
          <cell r="F19">
            <v>180</v>
          </cell>
        </row>
        <row r="20">
          <cell r="A20" t="str">
            <v>BWSC20</v>
          </cell>
          <cell r="B20" t="str">
            <v>BWSC</v>
          </cell>
          <cell r="C20">
            <v>20</v>
          </cell>
          <cell r="D20" t="str">
            <v>kg/cm2</v>
          </cell>
          <cell r="E20">
            <v>133.33333333333334</v>
          </cell>
          <cell r="F20">
            <v>200</v>
          </cell>
        </row>
        <row r="21">
          <cell r="A21" t="str">
            <v>BWSC22</v>
          </cell>
          <cell r="B21" t="str">
            <v>BWSC</v>
          </cell>
          <cell r="C21">
            <v>22</v>
          </cell>
          <cell r="D21" t="str">
            <v>kg/cm2</v>
          </cell>
          <cell r="E21">
            <v>146.66666666666666</v>
          </cell>
          <cell r="F21">
            <v>220</v>
          </cell>
        </row>
        <row r="22">
          <cell r="A22" t="str">
            <v>BWSC24</v>
          </cell>
          <cell r="B22" t="str">
            <v>BWSC</v>
          </cell>
          <cell r="C22">
            <v>24</v>
          </cell>
          <cell r="D22" t="str">
            <v>kg/cm2</v>
          </cell>
          <cell r="E22">
            <v>160</v>
          </cell>
          <cell r="F22">
            <v>240</v>
          </cell>
        </row>
        <row r="23">
          <cell r="A23" t="str">
            <v>BWSC26</v>
          </cell>
          <cell r="B23" t="str">
            <v>BWSC</v>
          </cell>
          <cell r="C23">
            <v>26</v>
          </cell>
          <cell r="D23" t="str">
            <v>kg/cm2</v>
          </cell>
          <cell r="E23">
            <v>173.33333333333331</v>
          </cell>
          <cell r="F23">
            <v>260</v>
          </cell>
        </row>
        <row r="24">
          <cell r="A24" t="str">
            <v>BWSC28</v>
          </cell>
          <cell r="B24" t="str">
            <v>BWSC</v>
          </cell>
          <cell r="C24">
            <v>28</v>
          </cell>
          <cell r="D24" t="str">
            <v>kg/cm2</v>
          </cell>
          <cell r="E24">
            <v>186.66666666666669</v>
          </cell>
          <cell r="F24">
            <v>280</v>
          </cell>
        </row>
        <row r="25">
          <cell r="A25" t="str">
            <v>BWSC30</v>
          </cell>
          <cell r="B25" t="str">
            <v>BWSC</v>
          </cell>
          <cell r="C25">
            <v>30</v>
          </cell>
          <cell r="D25" t="str">
            <v>kg/cm2</v>
          </cell>
          <cell r="E25">
            <v>200</v>
          </cell>
          <cell r="F25">
            <v>300</v>
          </cell>
        </row>
        <row r="26">
          <cell r="A26" t="str">
            <v>GRP3</v>
          </cell>
          <cell r="B26" t="str">
            <v>GRP</v>
          </cell>
          <cell r="C26">
            <v>3</v>
          </cell>
          <cell r="D26" t="str">
            <v>bar</v>
          </cell>
          <cell r="E26">
            <v>30</v>
          </cell>
          <cell r="F26">
            <v>42</v>
          </cell>
        </row>
        <row r="27">
          <cell r="A27" t="str">
            <v>GRP6</v>
          </cell>
          <cell r="B27" t="str">
            <v>GRP</v>
          </cell>
          <cell r="C27">
            <v>6</v>
          </cell>
          <cell r="D27" t="str">
            <v>bar</v>
          </cell>
          <cell r="E27">
            <v>60</v>
          </cell>
          <cell r="F27">
            <v>84</v>
          </cell>
        </row>
        <row r="28">
          <cell r="A28" t="str">
            <v>GRP9</v>
          </cell>
          <cell r="B28" t="str">
            <v>GRP</v>
          </cell>
          <cell r="C28">
            <v>9</v>
          </cell>
          <cell r="D28" t="str">
            <v>bar</v>
          </cell>
          <cell r="E28">
            <v>90</v>
          </cell>
          <cell r="F28">
            <v>126</v>
          </cell>
        </row>
        <row r="29">
          <cell r="A29" t="str">
            <v>GRP12</v>
          </cell>
          <cell r="B29" t="str">
            <v>GRP</v>
          </cell>
          <cell r="C29">
            <v>12</v>
          </cell>
          <cell r="D29" t="str">
            <v>bar</v>
          </cell>
          <cell r="E29">
            <v>120</v>
          </cell>
          <cell r="F29">
            <v>168</v>
          </cell>
        </row>
        <row r="30">
          <cell r="A30" t="str">
            <v>GRP15</v>
          </cell>
          <cell r="B30" t="str">
            <v>GRP</v>
          </cell>
          <cell r="C30">
            <v>15</v>
          </cell>
          <cell r="D30" t="str">
            <v>bar</v>
          </cell>
          <cell r="E30">
            <v>150</v>
          </cell>
          <cell r="F30">
            <v>210</v>
          </cell>
        </row>
        <row r="31">
          <cell r="A31" t="str">
            <v>PSC6</v>
          </cell>
          <cell r="B31" t="str">
            <v>PSC</v>
          </cell>
          <cell r="C31">
            <v>6</v>
          </cell>
          <cell r="D31" t="str">
            <v>kg/cm2</v>
          </cell>
          <cell r="E31">
            <v>40</v>
          </cell>
          <cell r="H31" t="str">
            <v>in gravity only</v>
          </cell>
        </row>
        <row r="32">
          <cell r="A32" t="str">
            <v>PSC8</v>
          </cell>
          <cell r="B32" t="str">
            <v>PSC</v>
          </cell>
          <cell r="C32">
            <v>8</v>
          </cell>
          <cell r="D32" t="str">
            <v>kg/cm2</v>
          </cell>
          <cell r="E32">
            <v>53</v>
          </cell>
          <cell r="H32" t="str">
            <v>in gravity only</v>
          </cell>
        </row>
        <row r="33">
          <cell r="A33" t="str">
            <v>PSC10</v>
          </cell>
          <cell r="B33" t="str">
            <v>PSC</v>
          </cell>
          <cell r="C33">
            <v>10</v>
          </cell>
          <cell r="D33" t="str">
            <v>kg/cm2</v>
          </cell>
          <cell r="E33">
            <v>67</v>
          </cell>
          <cell r="H33" t="str">
            <v>in gravity only</v>
          </cell>
        </row>
        <row r="34">
          <cell r="A34" t="str">
            <v>PSC12</v>
          </cell>
          <cell r="B34" t="str">
            <v>PSC</v>
          </cell>
          <cell r="C34">
            <v>12</v>
          </cell>
          <cell r="D34" t="str">
            <v>kg/cm2</v>
          </cell>
          <cell r="E34">
            <v>80</v>
          </cell>
          <cell r="H34" t="str">
            <v>in gravity only</v>
          </cell>
        </row>
        <row r="35">
          <cell r="A35" t="str">
            <v>PSC16</v>
          </cell>
          <cell r="B35" t="str">
            <v>PSC</v>
          </cell>
          <cell r="C35">
            <v>16</v>
          </cell>
          <cell r="D35" t="str">
            <v>kg/cm2</v>
          </cell>
          <cell r="E35">
            <v>106</v>
          </cell>
          <cell r="H35" t="str">
            <v>in gravity only</v>
          </cell>
        </row>
        <row r="36">
          <cell r="A36" t="str">
            <v>MS5</v>
          </cell>
          <cell r="B36" t="str">
            <v>MS</v>
          </cell>
          <cell r="C36">
            <v>5</v>
          </cell>
          <cell r="D36" t="str">
            <v>mm</v>
          </cell>
          <cell r="E36">
            <v>100</v>
          </cell>
          <cell r="F36">
            <v>100</v>
          </cell>
        </row>
        <row r="37">
          <cell r="A37" t="str">
            <v>MS6</v>
          </cell>
          <cell r="B37" t="str">
            <v>MS</v>
          </cell>
          <cell r="C37">
            <v>6</v>
          </cell>
          <cell r="D37" t="str">
            <v>mm</v>
          </cell>
          <cell r="E37">
            <v>150</v>
          </cell>
          <cell r="F37">
            <v>150</v>
          </cell>
        </row>
        <row r="38">
          <cell r="A38" t="str">
            <v>MS8</v>
          </cell>
          <cell r="B38" t="str">
            <v>MS</v>
          </cell>
          <cell r="C38">
            <v>8</v>
          </cell>
          <cell r="D38" t="str">
            <v>mm</v>
          </cell>
          <cell r="E38">
            <v>200</v>
          </cell>
          <cell r="F38">
            <v>200</v>
          </cell>
        </row>
        <row r="39">
          <cell r="A39" t="str">
            <v>MS10</v>
          </cell>
          <cell r="B39" t="str">
            <v>MS</v>
          </cell>
          <cell r="C39">
            <v>10</v>
          </cell>
          <cell r="D39" t="str">
            <v>mm</v>
          </cell>
          <cell r="E39">
            <v>250</v>
          </cell>
          <cell r="F39">
            <v>250</v>
          </cell>
        </row>
      </sheetData>
      <sheetData sheetId="3">
        <row r="3">
          <cell r="A3" t="str">
            <v>CODE</v>
          </cell>
          <cell r="B3" t="str">
            <v>TYPE</v>
          </cell>
          <cell r="C3" t="str">
            <v>OD</v>
          </cell>
          <cell r="D3" t="str">
            <v>CLASS</v>
          </cell>
          <cell r="E3" t="str">
            <v>ID</v>
          </cell>
        </row>
        <row r="4">
          <cell r="A4" t="str">
            <v>PVC463</v>
          </cell>
          <cell r="B4" t="str">
            <v>PVC</v>
          </cell>
          <cell r="C4">
            <v>63</v>
          </cell>
          <cell r="D4">
            <v>4</v>
          </cell>
          <cell r="E4">
            <v>59.2</v>
          </cell>
        </row>
        <row r="5">
          <cell r="A5" t="str">
            <v>PVC475</v>
          </cell>
          <cell r="B5" t="str">
            <v>PVC</v>
          </cell>
          <cell r="C5">
            <v>75</v>
          </cell>
          <cell r="D5">
            <v>4</v>
          </cell>
          <cell r="E5">
            <v>70.599999999999994</v>
          </cell>
        </row>
        <row r="6">
          <cell r="A6" t="str">
            <v>PVC490</v>
          </cell>
          <cell r="B6" t="str">
            <v>PVC</v>
          </cell>
          <cell r="C6">
            <v>90</v>
          </cell>
          <cell r="D6">
            <v>4</v>
          </cell>
          <cell r="E6">
            <v>84.8</v>
          </cell>
        </row>
        <row r="7">
          <cell r="A7" t="str">
            <v>PVC4110</v>
          </cell>
          <cell r="B7" t="str">
            <v>PVC</v>
          </cell>
          <cell r="C7">
            <v>110</v>
          </cell>
          <cell r="D7">
            <v>4</v>
          </cell>
          <cell r="E7">
            <v>104</v>
          </cell>
        </row>
        <row r="8">
          <cell r="A8" t="str">
            <v>PVC4125</v>
          </cell>
          <cell r="B8" t="str">
            <v>PVC</v>
          </cell>
          <cell r="C8">
            <v>125</v>
          </cell>
          <cell r="D8">
            <v>4</v>
          </cell>
          <cell r="E8">
            <v>118.2</v>
          </cell>
        </row>
        <row r="9">
          <cell r="A9" t="str">
            <v>PVC4140</v>
          </cell>
          <cell r="B9" t="str">
            <v>PVC</v>
          </cell>
          <cell r="C9">
            <v>140</v>
          </cell>
          <cell r="D9">
            <v>4</v>
          </cell>
          <cell r="E9">
            <v>132.4</v>
          </cell>
        </row>
        <row r="10">
          <cell r="A10" t="str">
            <v>PVC4160</v>
          </cell>
          <cell r="B10" t="str">
            <v>PVC</v>
          </cell>
          <cell r="C10">
            <v>160</v>
          </cell>
          <cell r="D10">
            <v>4</v>
          </cell>
          <cell r="E10">
            <v>151.4</v>
          </cell>
        </row>
        <row r="11">
          <cell r="A11" t="str">
            <v>PVC4180</v>
          </cell>
          <cell r="B11" t="str">
            <v>PVC</v>
          </cell>
          <cell r="C11">
            <v>180</v>
          </cell>
          <cell r="D11">
            <v>4</v>
          </cell>
          <cell r="E11">
            <v>170.2</v>
          </cell>
        </row>
        <row r="12">
          <cell r="A12" t="str">
            <v>PVC4200</v>
          </cell>
          <cell r="B12" t="str">
            <v>PVC</v>
          </cell>
          <cell r="C12">
            <v>200</v>
          </cell>
          <cell r="D12">
            <v>4</v>
          </cell>
          <cell r="E12">
            <v>189.4</v>
          </cell>
        </row>
        <row r="13">
          <cell r="A13" t="str">
            <v>PVC4225</v>
          </cell>
          <cell r="B13" t="str">
            <v>PVC</v>
          </cell>
          <cell r="C13">
            <v>225</v>
          </cell>
          <cell r="D13">
            <v>4</v>
          </cell>
          <cell r="E13">
            <v>213</v>
          </cell>
        </row>
        <row r="14">
          <cell r="A14" t="str">
            <v>PVC4250</v>
          </cell>
          <cell r="B14" t="str">
            <v>PVC</v>
          </cell>
          <cell r="C14">
            <v>250</v>
          </cell>
          <cell r="D14">
            <v>4</v>
          </cell>
          <cell r="E14">
            <v>237</v>
          </cell>
        </row>
        <row r="15">
          <cell r="A15" t="str">
            <v>PVC4280</v>
          </cell>
          <cell r="B15" t="str">
            <v>PVC</v>
          </cell>
          <cell r="C15">
            <v>280</v>
          </cell>
          <cell r="D15">
            <v>4</v>
          </cell>
          <cell r="E15">
            <v>265.2</v>
          </cell>
        </row>
        <row r="16">
          <cell r="A16" t="str">
            <v>PVC4315</v>
          </cell>
          <cell r="B16" t="str">
            <v>PVC</v>
          </cell>
          <cell r="C16">
            <v>315</v>
          </cell>
          <cell r="D16">
            <v>4</v>
          </cell>
          <cell r="E16">
            <v>298.39999999999998</v>
          </cell>
        </row>
        <row r="17">
          <cell r="A17" t="str">
            <v>PVC4355</v>
          </cell>
          <cell r="B17" t="str">
            <v>PVC</v>
          </cell>
          <cell r="C17">
            <v>355</v>
          </cell>
          <cell r="D17">
            <v>4</v>
          </cell>
        </row>
        <row r="18">
          <cell r="A18" t="str">
            <v>PVC4400</v>
          </cell>
          <cell r="B18" t="str">
            <v>PVC</v>
          </cell>
          <cell r="C18">
            <v>400</v>
          </cell>
          <cell r="D18">
            <v>4</v>
          </cell>
        </row>
        <row r="19">
          <cell r="A19" t="str">
            <v>PVC663</v>
          </cell>
          <cell r="B19" t="str">
            <v>PVC</v>
          </cell>
          <cell r="C19">
            <v>63</v>
          </cell>
          <cell r="D19">
            <v>6</v>
          </cell>
          <cell r="E19">
            <v>57.6</v>
          </cell>
        </row>
        <row r="20">
          <cell r="A20" t="str">
            <v>PVC675</v>
          </cell>
          <cell r="B20" t="str">
            <v>PVC</v>
          </cell>
          <cell r="C20">
            <v>75</v>
          </cell>
          <cell r="D20">
            <v>6</v>
          </cell>
          <cell r="E20">
            <v>68.8</v>
          </cell>
        </row>
        <row r="21">
          <cell r="A21" t="str">
            <v>PVC690</v>
          </cell>
          <cell r="B21" t="str">
            <v>PVC</v>
          </cell>
          <cell r="C21">
            <v>90</v>
          </cell>
          <cell r="D21">
            <v>6</v>
          </cell>
          <cell r="E21">
            <v>82.6</v>
          </cell>
        </row>
        <row r="22">
          <cell r="A22" t="str">
            <v>PVC6110</v>
          </cell>
          <cell r="B22" t="str">
            <v>PVC</v>
          </cell>
          <cell r="C22">
            <v>110</v>
          </cell>
          <cell r="D22">
            <v>6</v>
          </cell>
          <cell r="E22">
            <v>101.4</v>
          </cell>
        </row>
        <row r="23">
          <cell r="A23" t="str">
            <v>PVC6125</v>
          </cell>
          <cell r="B23" t="str">
            <v>PVC</v>
          </cell>
          <cell r="C23">
            <v>125</v>
          </cell>
          <cell r="D23">
            <v>6</v>
          </cell>
          <cell r="E23">
            <v>115</v>
          </cell>
        </row>
        <row r="24">
          <cell r="A24" t="str">
            <v>PVC6140</v>
          </cell>
          <cell r="B24" t="str">
            <v>PVC</v>
          </cell>
          <cell r="C24">
            <v>140</v>
          </cell>
          <cell r="D24">
            <v>6</v>
          </cell>
          <cell r="E24">
            <v>129</v>
          </cell>
        </row>
        <row r="25">
          <cell r="A25" t="str">
            <v>PVC6160</v>
          </cell>
          <cell r="B25" t="str">
            <v>PVC</v>
          </cell>
          <cell r="C25">
            <v>160</v>
          </cell>
          <cell r="D25">
            <v>6</v>
          </cell>
          <cell r="E25">
            <v>147.6</v>
          </cell>
        </row>
        <row r="26">
          <cell r="A26" t="str">
            <v>PVC6180</v>
          </cell>
          <cell r="B26" t="str">
            <v>PVC</v>
          </cell>
          <cell r="C26">
            <v>180</v>
          </cell>
          <cell r="D26">
            <v>6</v>
          </cell>
          <cell r="E26">
            <v>165.8</v>
          </cell>
        </row>
        <row r="27">
          <cell r="A27" t="str">
            <v>PVC6200</v>
          </cell>
          <cell r="B27" t="str">
            <v>PVC</v>
          </cell>
          <cell r="C27">
            <v>200</v>
          </cell>
          <cell r="D27">
            <v>6</v>
          </cell>
          <cell r="E27">
            <v>184.2</v>
          </cell>
        </row>
        <row r="28">
          <cell r="A28" t="str">
            <v>PVC6225</v>
          </cell>
          <cell r="B28" t="str">
            <v>PVC</v>
          </cell>
          <cell r="C28">
            <v>225</v>
          </cell>
          <cell r="D28">
            <v>6</v>
          </cell>
          <cell r="E28">
            <v>207.8</v>
          </cell>
        </row>
        <row r="29">
          <cell r="A29" t="str">
            <v>PVC6250</v>
          </cell>
          <cell r="B29" t="str">
            <v>PVC</v>
          </cell>
          <cell r="C29">
            <v>250</v>
          </cell>
          <cell r="D29">
            <v>6</v>
          </cell>
          <cell r="E29">
            <v>230.4</v>
          </cell>
        </row>
        <row r="30">
          <cell r="A30" t="str">
            <v>PVC6280</v>
          </cell>
          <cell r="B30" t="str">
            <v>PVC</v>
          </cell>
          <cell r="C30">
            <v>280</v>
          </cell>
          <cell r="D30">
            <v>6</v>
          </cell>
          <cell r="E30">
            <v>258</v>
          </cell>
        </row>
        <row r="31">
          <cell r="A31" t="str">
            <v>PVC6315</v>
          </cell>
          <cell r="B31" t="str">
            <v>PVC</v>
          </cell>
          <cell r="C31">
            <v>315</v>
          </cell>
          <cell r="D31">
            <v>6</v>
          </cell>
          <cell r="E31">
            <v>290.2</v>
          </cell>
        </row>
        <row r="32">
          <cell r="A32" t="str">
            <v>PVC6355</v>
          </cell>
          <cell r="B32" t="str">
            <v>PVC</v>
          </cell>
          <cell r="C32">
            <v>355</v>
          </cell>
          <cell r="D32">
            <v>6</v>
          </cell>
        </row>
        <row r="33">
          <cell r="A33" t="str">
            <v>PVC6400</v>
          </cell>
          <cell r="B33" t="str">
            <v>PVC</v>
          </cell>
          <cell r="C33">
            <v>400</v>
          </cell>
          <cell r="D33">
            <v>6</v>
          </cell>
        </row>
        <row r="34">
          <cell r="A34" t="str">
            <v>PVC1063</v>
          </cell>
          <cell r="B34" t="str">
            <v>PVC</v>
          </cell>
          <cell r="C34">
            <v>63</v>
          </cell>
          <cell r="D34">
            <v>10</v>
          </cell>
          <cell r="E34">
            <v>54.8</v>
          </cell>
        </row>
        <row r="35">
          <cell r="A35" t="str">
            <v>PVC1075</v>
          </cell>
          <cell r="B35" t="str">
            <v>PVC</v>
          </cell>
          <cell r="C35">
            <v>75</v>
          </cell>
          <cell r="D35">
            <v>10</v>
          </cell>
          <cell r="E35">
            <v>65.2</v>
          </cell>
        </row>
        <row r="36">
          <cell r="A36" t="str">
            <v>PVC1090</v>
          </cell>
          <cell r="B36" t="str">
            <v>PVC</v>
          </cell>
          <cell r="C36">
            <v>90</v>
          </cell>
          <cell r="D36">
            <v>10</v>
          </cell>
          <cell r="E36">
            <v>78.599999999999994</v>
          </cell>
        </row>
        <row r="37">
          <cell r="A37" t="str">
            <v>PVC10110</v>
          </cell>
          <cell r="B37" t="str">
            <v>PVC</v>
          </cell>
          <cell r="C37">
            <v>110</v>
          </cell>
          <cell r="D37">
            <v>10</v>
          </cell>
          <cell r="E37">
            <v>95.8</v>
          </cell>
        </row>
        <row r="38">
          <cell r="A38" t="str">
            <v>PVC10125</v>
          </cell>
          <cell r="B38" t="str">
            <v>PVC</v>
          </cell>
          <cell r="C38">
            <v>125</v>
          </cell>
          <cell r="D38">
            <v>10</v>
          </cell>
          <cell r="E38">
            <v>109</v>
          </cell>
        </row>
        <row r="39">
          <cell r="A39" t="str">
            <v>PVC10140</v>
          </cell>
          <cell r="B39" t="str">
            <v>PVC</v>
          </cell>
          <cell r="C39">
            <v>140</v>
          </cell>
          <cell r="D39">
            <v>10</v>
          </cell>
          <cell r="E39">
            <v>122.2</v>
          </cell>
        </row>
        <row r="40">
          <cell r="A40" t="str">
            <v>PVC10160</v>
          </cell>
          <cell r="B40" t="str">
            <v>PVC</v>
          </cell>
          <cell r="C40">
            <v>160</v>
          </cell>
          <cell r="D40">
            <v>10</v>
          </cell>
          <cell r="E40">
            <v>139.6</v>
          </cell>
        </row>
        <row r="41">
          <cell r="A41" t="str">
            <v>PVC10180</v>
          </cell>
          <cell r="B41" t="str">
            <v>PVC</v>
          </cell>
          <cell r="C41">
            <v>180</v>
          </cell>
          <cell r="D41">
            <v>10</v>
          </cell>
          <cell r="E41">
            <v>157.19999999999999</v>
          </cell>
        </row>
        <row r="42">
          <cell r="A42" t="str">
            <v>PVC10200</v>
          </cell>
          <cell r="B42" t="str">
            <v>PVC</v>
          </cell>
          <cell r="C42">
            <v>200</v>
          </cell>
          <cell r="D42">
            <v>10</v>
          </cell>
          <cell r="E42">
            <v>174.6</v>
          </cell>
        </row>
        <row r="43">
          <cell r="A43" t="str">
            <v>PVC10225</v>
          </cell>
          <cell r="B43" t="str">
            <v>PVC</v>
          </cell>
          <cell r="C43">
            <v>225</v>
          </cell>
          <cell r="D43">
            <v>10</v>
          </cell>
          <cell r="E43">
            <v>196.4</v>
          </cell>
        </row>
        <row r="44">
          <cell r="A44" t="str">
            <v>PVC10250</v>
          </cell>
          <cell r="B44" t="str">
            <v>PVC</v>
          </cell>
          <cell r="C44">
            <v>250</v>
          </cell>
          <cell r="D44">
            <v>10</v>
          </cell>
          <cell r="E44">
            <v>218.2</v>
          </cell>
        </row>
        <row r="45">
          <cell r="A45" t="str">
            <v>PVC10280</v>
          </cell>
          <cell r="B45" t="str">
            <v>PVC</v>
          </cell>
          <cell r="C45">
            <v>280</v>
          </cell>
          <cell r="D45">
            <v>10</v>
          </cell>
          <cell r="E45">
            <v>244.4</v>
          </cell>
        </row>
        <row r="46">
          <cell r="A46" t="str">
            <v>PVC10315</v>
          </cell>
          <cell r="B46" t="str">
            <v>PVC</v>
          </cell>
          <cell r="C46">
            <v>315</v>
          </cell>
          <cell r="D46">
            <v>10</v>
          </cell>
          <cell r="E46">
            <v>275.2</v>
          </cell>
        </row>
        <row r="47">
          <cell r="A47" t="str">
            <v>PVC10355</v>
          </cell>
          <cell r="B47" t="str">
            <v>PVC</v>
          </cell>
          <cell r="C47">
            <v>355</v>
          </cell>
          <cell r="D47">
            <v>10</v>
          </cell>
        </row>
        <row r="48">
          <cell r="A48" t="str">
            <v>PVC10400</v>
          </cell>
          <cell r="B48" t="str">
            <v>PVC</v>
          </cell>
          <cell r="C48">
            <v>400</v>
          </cell>
          <cell r="D48">
            <v>10</v>
          </cell>
        </row>
        <row r="49">
          <cell r="A49" t="str">
            <v>HDPE463</v>
          </cell>
          <cell r="B49" t="str">
            <v>HDPE</v>
          </cell>
          <cell r="C49">
            <v>63</v>
          </cell>
          <cell r="D49">
            <v>4</v>
          </cell>
          <cell r="E49">
            <v>56</v>
          </cell>
        </row>
        <row r="50">
          <cell r="A50" t="str">
            <v>HDPE475</v>
          </cell>
          <cell r="B50" t="str">
            <v>HDPE</v>
          </cell>
          <cell r="C50">
            <v>75</v>
          </cell>
          <cell r="D50">
            <v>4</v>
          </cell>
          <cell r="E50">
            <v>66.599999999999994</v>
          </cell>
        </row>
        <row r="51">
          <cell r="A51" t="str">
            <v>HDPE490</v>
          </cell>
          <cell r="B51" t="str">
            <v>HDPE</v>
          </cell>
          <cell r="C51">
            <v>90</v>
          </cell>
          <cell r="D51">
            <v>4</v>
          </cell>
          <cell r="E51">
            <v>80</v>
          </cell>
        </row>
        <row r="52">
          <cell r="A52" t="str">
            <v>HDPE4110</v>
          </cell>
          <cell r="B52" t="str">
            <v>HDPE</v>
          </cell>
          <cell r="C52">
            <v>110</v>
          </cell>
          <cell r="D52">
            <v>4</v>
          </cell>
          <cell r="E52">
            <v>98</v>
          </cell>
        </row>
        <row r="53">
          <cell r="A53" t="str">
            <v>HDPE4125</v>
          </cell>
          <cell r="B53" t="str">
            <v>HDPE</v>
          </cell>
          <cell r="C53">
            <v>125</v>
          </cell>
          <cell r="D53">
            <v>4</v>
          </cell>
          <cell r="E53">
            <v>111.4</v>
          </cell>
        </row>
        <row r="54">
          <cell r="A54" t="str">
            <v>HDPE4140</v>
          </cell>
          <cell r="B54" t="str">
            <v>HDPE</v>
          </cell>
          <cell r="C54">
            <v>140</v>
          </cell>
          <cell r="D54">
            <v>4</v>
          </cell>
          <cell r="E54">
            <v>124.8</v>
          </cell>
        </row>
        <row r="55">
          <cell r="A55" t="str">
            <v>HDPE4160</v>
          </cell>
          <cell r="B55" t="str">
            <v>HDPE</v>
          </cell>
          <cell r="C55">
            <v>160</v>
          </cell>
          <cell r="D55">
            <v>4</v>
          </cell>
          <cell r="E55">
            <v>142.80000000000001</v>
          </cell>
        </row>
        <row r="56">
          <cell r="A56" t="str">
            <v>HDPE4180</v>
          </cell>
          <cell r="B56" t="str">
            <v>HDPE</v>
          </cell>
          <cell r="C56">
            <v>180</v>
          </cell>
          <cell r="D56">
            <v>4</v>
          </cell>
          <cell r="E56">
            <v>160.6</v>
          </cell>
        </row>
        <row r="57">
          <cell r="A57" t="str">
            <v>HDPE4200</v>
          </cell>
          <cell r="B57" t="str">
            <v>HDPE</v>
          </cell>
          <cell r="C57">
            <v>200</v>
          </cell>
          <cell r="D57">
            <v>4</v>
          </cell>
          <cell r="E57">
            <v>178.6</v>
          </cell>
        </row>
        <row r="58">
          <cell r="A58" t="str">
            <v>HDPE4225</v>
          </cell>
          <cell r="B58" t="str">
            <v>HDPE</v>
          </cell>
          <cell r="C58">
            <v>225</v>
          </cell>
          <cell r="D58">
            <v>4</v>
          </cell>
          <cell r="E58">
            <v>201</v>
          </cell>
        </row>
        <row r="59">
          <cell r="A59" t="str">
            <v>HDPE4250</v>
          </cell>
          <cell r="B59" t="str">
            <v>HDPE</v>
          </cell>
          <cell r="C59">
            <v>250</v>
          </cell>
          <cell r="D59">
            <v>4</v>
          </cell>
          <cell r="E59">
            <v>223.4</v>
          </cell>
        </row>
        <row r="60">
          <cell r="A60" t="str">
            <v>HDPE4280</v>
          </cell>
          <cell r="B60" t="str">
            <v>HDPE</v>
          </cell>
          <cell r="C60">
            <v>280</v>
          </cell>
          <cell r="D60">
            <v>4</v>
          </cell>
          <cell r="E60">
            <v>250.2</v>
          </cell>
        </row>
        <row r="61">
          <cell r="A61" t="str">
            <v>HDPE4315</v>
          </cell>
          <cell r="B61" t="str">
            <v>HDPE</v>
          </cell>
          <cell r="C61">
            <v>315</v>
          </cell>
          <cell r="D61">
            <v>4</v>
          </cell>
          <cell r="E61">
            <v>281.60000000000002</v>
          </cell>
        </row>
        <row r="62">
          <cell r="A62" t="str">
            <v>HDPE4355</v>
          </cell>
          <cell r="B62" t="str">
            <v>HDPE</v>
          </cell>
          <cell r="C62">
            <v>355</v>
          </cell>
          <cell r="D62">
            <v>4</v>
          </cell>
          <cell r="E62">
            <v>317.39999999999998</v>
          </cell>
        </row>
        <row r="63">
          <cell r="A63" t="str">
            <v>HDPE4400</v>
          </cell>
          <cell r="B63" t="str">
            <v>HDPE</v>
          </cell>
          <cell r="C63">
            <v>400</v>
          </cell>
          <cell r="D63">
            <v>4</v>
          </cell>
          <cell r="E63">
            <v>355.8</v>
          </cell>
        </row>
        <row r="64">
          <cell r="A64" t="str">
            <v>HDPE663</v>
          </cell>
          <cell r="B64" t="str">
            <v>HDPE</v>
          </cell>
          <cell r="C64">
            <v>63</v>
          </cell>
          <cell r="D64">
            <v>6</v>
          </cell>
          <cell r="E64">
            <v>54.6</v>
          </cell>
        </row>
        <row r="65">
          <cell r="A65" t="str">
            <v>HDPE675</v>
          </cell>
          <cell r="B65" t="str">
            <v>HDPE</v>
          </cell>
          <cell r="C65">
            <v>75</v>
          </cell>
          <cell r="D65">
            <v>6</v>
          </cell>
          <cell r="E65">
            <v>65.2</v>
          </cell>
        </row>
        <row r="66">
          <cell r="A66" t="str">
            <v>HDPE690</v>
          </cell>
          <cell r="B66" t="str">
            <v>HDPE</v>
          </cell>
          <cell r="C66">
            <v>90</v>
          </cell>
          <cell r="D66">
            <v>6</v>
          </cell>
          <cell r="E66">
            <v>78.400000000000006</v>
          </cell>
        </row>
        <row r="67">
          <cell r="A67" t="str">
            <v>HDPE6110</v>
          </cell>
          <cell r="B67" t="str">
            <v>HDPE</v>
          </cell>
          <cell r="C67">
            <v>110</v>
          </cell>
          <cell r="D67">
            <v>6</v>
          </cell>
          <cell r="E67">
            <v>95.8</v>
          </cell>
        </row>
        <row r="68">
          <cell r="A68" t="str">
            <v>HDPE6125</v>
          </cell>
          <cell r="B68" t="str">
            <v>HDPE</v>
          </cell>
          <cell r="C68">
            <v>125</v>
          </cell>
          <cell r="D68">
            <v>6</v>
          </cell>
          <cell r="E68">
            <v>109</v>
          </cell>
        </row>
        <row r="69">
          <cell r="A69" t="str">
            <v>HDPE6140</v>
          </cell>
          <cell r="B69" t="str">
            <v>HDPE</v>
          </cell>
          <cell r="C69">
            <v>140</v>
          </cell>
          <cell r="D69">
            <v>6</v>
          </cell>
          <cell r="E69">
            <v>122</v>
          </cell>
        </row>
        <row r="70">
          <cell r="A70" t="str">
            <v>HDPE6160</v>
          </cell>
          <cell r="B70" t="str">
            <v>HDPE</v>
          </cell>
          <cell r="C70">
            <v>160</v>
          </cell>
          <cell r="D70">
            <v>6</v>
          </cell>
          <cell r="E70">
            <v>139.6</v>
          </cell>
        </row>
        <row r="71">
          <cell r="A71" t="str">
            <v>HDPE6180</v>
          </cell>
          <cell r="B71" t="str">
            <v>HDPE</v>
          </cell>
          <cell r="C71">
            <v>180</v>
          </cell>
          <cell r="D71">
            <v>6</v>
          </cell>
          <cell r="E71">
            <v>157</v>
          </cell>
        </row>
        <row r="72">
          <cell r="A72" t="str">
            <v>HDPE6200</v>
          </cell>
          <cell r="B72" t="str">
            <v>HDPE</v>
          </cell>
          <cell r="C72">
            <v>200</v>
          </cell>
          <cell r="D72">
            <v>6</v>
          </cell>
          <cell r="E72">
            <v>174.6</v>
          </cell>
        </row>
        <row r="73">
          <cell r="A73" t="str">
            <v>HDPE6225</v>
          </cell>
          <cell r="B73" t="str">
            <v>HDPE</v>
          </cell>
          <cell r="C73">
            <v>225</v>
          </cell>
          <cell r="D73">
            <v>6</v>
          </cell>
          <cell r="E73">
            <v>196.4</v>
          </cell>
        </row>
        <row r="74">
          <cell r="A74" t="str">
            <v>HDPE6250</v>
          </cell>
          <cell r="B74" t="str">
            <v>HDPE</v>
          </cell>
          <cell r="C74">
            <v>250</v>
          </cell>
          <cell r="D74">
            <v>6</v>
          </cell>
          <cell r="E74">
            <v>218.4</v>
          </cell>
        </row>
        <row r="75">
          <cell r="A75" t="str">
            <v>HDPE6280</v>
          </cell>
          <cell r="B75" t="str">
            <v>HDPE</v>
          </cell>
          <cell r="C75">
            <v>280</v>
          </cell>
          <cell r="D75">
            <v>6</v>
          </cell>
          <cell r="E75">
            <v>244.6</v>
          </cell>
        </row>
        <row r="76">
          <cell r="A76" t="str">
            <v>HDPE6315</v>
          </cell>
          <cell r="B76" t="str">
            <v>HDPE</v>
          </cell>
          <cell r="C76">
            <v>315</v>
          </cell>
          <cell r="D76">
            <v>6</v>
          </cell>
          <cell r="E76">
            <v>275</v>
          </cell>
        </row>
        <row r="77">
          <cell r="A77" t="str">
            <v>HDPE6355</v>
          </cell>
          <cell r="B77" t="str">
            <v>HDPE</v>
          </cell>
          <cell r="C77">
            <v>355</v>
          </cell>
          <cell r="D77">
            <v>6</v>
          </cell>
          <cell r="E77">
            <v>310.39999999999998</v>
          </cell>
        </row>
        <row r="78">
          <cell r="A78" t="str">
            <v>HDPE6400</v>
          </cell>
          <cell r="B78" t="str">
            <v>HDPE</v>
          </cell>
          <cell r="C78">
            <v>400</v>
          </cell>
          <cell r="D78">
            <v>6</v>
          </cell>
          <cell r="E78">
            <v>347.4</v>
          </cell>
        </row>
        <row r="79">
          <cell r="A79" t="str">
            <v>HDPE863</v>
          </cell>
          <cell r="B79" t="str">
            <v>HDPE</v>
          </cell>
          <cell r="C79">
            <v>63</v>
          </cell>
          <cell r="D79">
            <v>8</v>
          </cell>
          <cell r="E79">
            <v>52.2</v>
          </cell>
        </row>
        <row r="80">
          <cell r="A80" t="str">
            <v>HDPE875</v>
          </cell>
          <cell r="B80" t="str">
            <v>HDPE</v>
          </cell>
          <cell r="C80">
            <v>75</v>
          </cell>
          <cell r="D80">
            <v>8</v>
          </cell>
          <cell r="E80">
            <v>62.2</v>
          </cell>
        </row>
        <row r="81">
          <cell r="A81" t="str">
            <v>HDPE890</v>
          </cell>
          <cell r="B81" t="str">
            <v>HDPE</v>
          </cell>
          <cell r="C81">
            <v>90</v>
          </cell>
          <cell r="D81">
            <v>8</v>
          </cell>
          <cell r="E81">
            <v>74.8</v>
          </cell>
        </row>
        <row r="82">
          <cell r="A82" t="str">
            <v>HDPE8110</v>
          </cell>
          <cell r="B82" t="str">
            <v>HDPE</v>
          </cell>
          <cell r="C82">
            <v>110</v>
          </cell>
          <cell r="D82">
            <v>8</v>
          </cell>
          <cell r="E82">
            <v>91.4</v>
          </cell>
        </row>
        <row r="83">
          <cell r="A83" t="str">
            <v>HDPE8125</v>
          </cell>
          <cell r="B83" t="str">
            <v>HDPE</v>
          </cell>
          <cell r="C83">
            <v>125</v>
          </cell>
          <cell r="D83">
            <v>8</v>
          </cell>
          <cell r="E83">
            <v>104</v>
          </cell>
        </row>
        <row r="84">
          <cell r="A84" t="str">
            <v>HDPE8140</v>
          </cell>
          <cell r="B84" t="str">
            <v>HDPE</v>
          </cell>
          <cell r="C84">
            <v>140</v>
          </cell>
          <cell r="D84">
            <v>8</v>
          </cell>
          <cell r="E84">
            <v>116.6</v>
          </cell>
        </row>
        <row r="85">
          <cell r="A85" t="str">
            <v>HDPE8160</v>
          </cell>
          <cell r="B85" t="str">
            <v>HDPE</v>
          </cell>
          <cell r="C85">
            <v>160</v>
          </cell>
          <cell r="D85">
            <v>8</v>
          </cell>
          <cell r="E85">
            <v>133.4</v>
          </cell>
        </row>
        <row r="86">
          <cell r="A86" t="str">
            <v>HDPE8180</v>
          </cell>
          <cell r="B86" t="str">
            <v>HDPE</v>
          </cell>
          <cell r="C86">
            <v>180</v>
          </cell>
          <cell r="D86">
            <v>8</v>
          </cell>
          <cell r="E86">
            <v>150</v>
          </cell>
        </row>
        <row r="87">
          <cell r="A87" t="str">
            <v>HDPE8200</v>
          </cell>
          <cell r="B87" t="str">
            <v>HDPE</v>
          </cell>
          <cell r="C87">
            <v>200</v>
          </cell>
          <cell r="D87">
            <v>8</v>
          </cell>
          <cell r="E87">
            <v>166.8</v>
          </cell>
        </row>
        <row r="88">
          <cell r="A88" t="str">
            <v>HDPE8225</v>
          </cell>
          <cell r="B88" t="str">
            <v>HDPE</v>
          </cell>
          <cell r="C88">
            <v>225</v>
          </cell>
          <cell r="D88">
            <v>8</v>
          </cell>
          <cell r="E88">
            <v>187.8</v>
          </cell>
        </row>
        <row r="89">
          <cell r="A89" t="str">
            <v>HDPE8250</v>
          </cell>
          <cell r="B89" t="str">
            <v>HDPE</v>
          </cell>
          <cell r="C89">
            <v>250</v>
          </cell>
          <cell r="D89">
            <v>8</v>
          </cell>
          <cell r="E89">
            <v>208.6</v>
          </cell>
        </row>
        <row r="90">
          <cell r="A90" t="str">
            <v>HDPE8280</v>
          </cell>
          <cell r="B90" t="str">
            <v>HDPE</v>
          </cell>
          <cell r="C90">
            <v>280</v>
          </cell>
          <cell r="D90">
            <v>8</v>
          </cell>
          <cell r="E90">
            <v>233.8</v>
          </cell>
        </row>
        <row r="91">
          <cell r="A91" t="str">
            <v>HDPE8315</v>
          </cell>
          <cell r="B91" t="str">
            <v>HDPE</v>
          </cell>
          <cell r="C91">
            <v>315</v>
          </cell>
          <cell r="D91">
            <v>8</v>
          </cell>
          <cell r="E91">
            <v>263</v>
          </cell>
        </row>
        <row r="92">
          <cell r="A92" t="str">
            <v>HDPE8355</v>
          </cell>
          <cell r="B92" t="str">
            <v>HDPE</v>
          </cell>
          <cell r="C92">
            <v>355</v>
          </cell>
          <cell r="D92">
            <v>8</v>
          </cell>
          <cell r="E92">
            <v>296.60000000000002</v>
          </cell>
        </row>
        <row r="93">
          <cell r="A93" t="str">
            <v>HDPE8400</v>
          </cell>
          <cell r="B93" t="str">
            <v>HDPE</v>
          </cell>
          <cell r="C93">
            <v>400</v>
          </cell>
          <cell r="D93">
            <v>8</v>
          </cell>
          <cell r="E93">
            <v>331.2</v>
          </cell>
        </row>
        <row r="94">
          <cell r="A94" t="str">
            <v>HDPE1063</v>
          </cell>
          <cell r="B94" t="str">
            <v>HDPE</v>
          </cell>
          <cell r="C94">
            <v>63</v>
          </cell>
          <cell r="D94">
            <v>10</v>
          </cell>
          <cell r="E94">
            <v>49.8</v>
          </cell>
        </row>
        <row r="95">
          <cell r="A95" t="str">
            <v>HDPE1075</v>
          </cell>
          <cell r="B95" t="str">
            <v>HDPE</v>
          </cell>
          <cell r="C95">
            <v>75</v>
          </cell>
          <cell r="D95">
            <v>10</v>
          </cell>
          <cell r="E95">
            <v>59.4</v>
          </cell>
        </row>
        <row r="96">
          <cell r="A96" t="str">
            <v>HDPE1090</v>
          </cell>
          <cell r="B96" t="str">
            <v>HDPE</v>
          </cell>
          <cell r="C96">
            <v>90</v>
          </cell>
          <cell r="D96">
            <v>10</v>
          </cell>
          <cell r="E96">
            <v>71.400000000000006</v>
          </cell>
        </row>
        <row r="97">
          <cell r="A97" t="str">
            <v>HDPE10110</v>
          </cell>
          <cell r="B97" t="str">
            <v>HDPE</v>
          </cell>
          <cell r="C97">
            <v>110</v>
          </cell>
          <cell r="D97">
            <v>10</v>
          </cell>
          <cell r="E97">
            <v>87.6</v>
          </cell>
        </row>
        <row r="98">
          <cell r="A98" t="str">
            <v>HDPE10125</v>
          </cell>
          <cell r="B98" t="str">
            <v>HDPE</v>
          </cell>
          <cell r="C98">
            <v>125</v>
          </cell>
          <cell r="D98">
            <v>10</v>
          </cell>
          <cell r="E98">
            <v>99.4</v>
          </cell>
        </row>
        <row r="99">
          <cell r="A99" t="str">
            <v>HDPE10140</v>
          </cell>
          <cell r="B99" t="str">
            <v>HDPE</v>
          </cell>
          <cell r="C99">
            <v>140</v>
          </cell>
          <cell r="D99">
            <v>10</v>
          </cell>
          <cell r="E99">
            <v>111.4</v>
          </cell>
        </row>
        <row r="100">
          <cell r="A100" t="str">
            <v>HDPE10160</v>
          </cell>
          <cell r="B100" t="str">
            <v>HDPE</v>
          </cell>
          <cell r="C100">
            <v>160</v>
          </cell>
          <cell r="D100">
            <v>10</v>
          </cell>
          <cell r="E100">
            <v>127.2</v>
          </cell>
        </row>
        <row r="101">
          <cell r="A101" t="str">
            <v>HDPE10180</v>
          </cell>
          <cell r="B101" t="str">
            <v>HDPE</v>
          </cell>
          <cell r="C101">
            <v>180</v>
          </cell>
          <cell r="D101">
            <v>10</v>
          </cell>
          <cell r="E101">
            <v>143.19999999999999</v>
          </cell>
        </row>
        <row r="102">
          <cell r="A102" t="str">
            <v>HDPE10200</v>
          </cell>
          <cell r="B102" t="str">
            <v>HDPE</v>
          </cell>
          <cell r="C102">
            <v>200</v>
          </cell>
          <cell r="D102">
            <v>10</v>
          </cell>
          <cell r="E102">
            <v>159.4</v>
          </cell>
        </row>
        <row r="103">
          <cell r="A103" t="str">
            <v>HDPE10225</v>
          </cell>
          <cell r="B103" t="str">
            <v>HDPE</v>
          </cell>
          <cell r="C103">
            <v>225</v>
          </cell>
          <cell r="D103">
            <v>10</v>
          </cell>
          <cell r="E103">
            <v>179.4</v>
          </cell>
        </row>
        <row r="104">
          <cell r="A104" t="str">
            <v>HDPE10250</v>
          </cell>
          <cell r="B104" t="str">
            <v>HDPE</v>
          </cell>
          <cell r="C104">
            <v>250</v>
          </cell>
          <cell r="D104">
            <v>10</v>
          </cell>
          <cell r="E104">
            <v>199.4</v>
          </cell>
        </row>
        <row r="105">
          <cell r="A105" t="str">
            <v>HDPE10280</v>
          </cell>
          <cell r="B105" t="str">
            <v>HDPE</v>
          </cell>
          <cell r="C105">
            <v>280</v>
          </cell>
          <cell r="D105">
            <v>10</v>
          </cell>
          <cell r="E105">
            <v>223.4</v>
          </cell>
        </row>
        <row r="106">
          <cell r="A106" t="str">
            <v>HDPE10315</v>
          </cell>
          <cell r="B106" t="str">
            <v>HDPE</v>
          </cell>
          <cell r="C106">
            <v>315</v>
          </cell>
          <cell r="D106">
            <v>10</v>
          </cell>
          <cell r="E106">
            <v>251.4</v>
          </cell>
        </row>
        <row r="107">
          <cell r="A107" t="str">
            <v>HDPE10355</v>
          </cell>
          <cell r="B107" t="str">
            <v>HDPE</v>
          </cell>
          <cell r="C107">
            <v>355</v>
          </cell>
          <cell r="D107">
            <v>10</v>
          </cell>
          <cell r="E107">
            <v>283.39999999999998</v>
          </cell>
        </row>
        <row r="108">
          <cell r="A108" t="str">
            <v>HDPE10400</v>
          </cell>
          <cell r="B108" t="str">
            <v>HDPE</v>
          </cell>
          <cell r="C108">
            <v>400</v>
          </cell>
          <cell r="D108">
            <v>10</v>
          </cell>
          <cell r="E108">
            <v>315.8</v>
          </cell>
        </row>
        <row r="109">
          <cell r="A109" t="str">
            <v>DIK780</v>
          </cell>
          <cell r="B109" t="str">
            <v>DI</v>
          </cell>
          <cell r="C109">
            <v>80</v>
          </cell>
          <cell r="D109" t="str">
            <v>K7</v>
          </cell>
          <cell r="E109">
            <v>80</v>
          </cell>
        </row>
        <row r="110">
          <cell r="A110" t="str">
            <v>DIK7100</v>
          </cell>
          <cell r="B110" t="str">
            <v>DI</v>
          </cell>
          <cell r="C110">
            <v>100</v>
          </cell>
          <cell r="D110" t="str">
            <v>K7</v>
          </cell>
          <cell r="E110">
            <v>100</v>
          </cell>
        </row>
        <row r="111">
          <cell r="A111" t="str">
            <v>DIK7125</v>
          </cell>
          <cell r="B111" t="str">
            <v>DI</v>
          </cell>
          <cell r="C111">
            <v>125</v>
          </cell>
          <cell r="D111" t="str">
            <v>K7</v>
          </cell>
          <cell r="E111">
            <v>125</v>
          </cell>
        </row>
        <row r="112">
          <cell r="A112" t="str">
            <v>DIK7150</v>
          </cell>
          <cell r="B112" t="str">
            <v>DI</v>
          </cell>
          <cell r="C112">
            <v>150</v>
          </cell>
          <cell r="D112" t="str">
            <v>K7</v>
          </cell>
          <cell r="E112">
            <v>150</v>
          </cell>
        </row>
        <row r="113">
          <cell r="A113" t="str">
            <v>DIK7200</v>
          </cell>
          <cell r="B113" t="str">
            <v>DI</v>
          </cell>
          <cell r="C113">
            <v>200</v>
          </cell>
          <cell r="D113" t="str">
            <v>K7</v>
          </cell>
          <cell r="E113">
            <v>200</v>
          </cell>
        </row>
        <row r="114">
          <cell r="A114" t="str">
            <v>DIK7250</v>
          </cell>
          <cell r="B114" t="str">
            <v>DI</v>
          </cell>
          <cell r="C114">
            <v>250</v>
          </cell>
          <cell r="D114" t="str">
            <v>K7</v>
          </cell>
          <cell r="E114">
            <v>250</v>
          </cell>
        </row>
        <row r="115">
          <cell r="A115" t="str">
            <v>DIK7300</v>
          </cell>
          <cell r="B115" t="str">
            <v>DI</v>
          </cell>
          <cell r="C115">
            <v>300</v>
          </cell>
          <cell r="D115" t="str">
            <v>K7</v>
          </cell>
          <cell r="E115">
            <v>300</v>
          </cell>
        </row>
        <row r="116">
          <cell r="A116" t="str">
            <v>DIK7350</v>
          </cell>
          <cell r="B116" t="str">
            <v>DI</v>
          </cell>
          <cell r="C116">
            <v>350</v>
          </cell>
          <cell r="D116" t="str">
            <v>K7</v>
          </cell>
          <cell r="E116">
            <v>350</v>
          </cell>
        </row>
        <row r="117">
          <cell r="A117" t="str">
            <v>DIK7400</v>
          </cell>
          <cell r="B117" t="str">
            <v>DI</v>
          </cell>
          <cell r="C117">
            <v>400</v>
          </cell>
          <cell r="D117" t="str">
            <v>K7</v>
          </cell>
          <cell r="E117">
            <v>400</v>
          </cell>
        </row>
        <row r="118">
          <cell r="A118" t="str">
            <v>DIK7450</v>
          </cell>
          <cell r="B118" t="str">
            <v>DI</v>
          </cell>
          <cell r="C118">
            <v>450</v>
          </cell>
          <cell r="D118" t="str">
            <v>K7</v>
          </cell>
          <cell r="E118">
            <v>450</v>
          </cell>
        </row>
        <row r="119">
          <cell r="A119" t="str">
            <v>DIK7500</v>
          </cell>
          <cell r="B119" t="str">
            <v>DI</v>
          </cell>
          <cell r="C119">
            <v>500</v>
          </cell>
          <cell r="D119" t="str">
            <v>K7</v>
          </cell>
          <cell r="E119">
            <v>500</v>
          </cell>
        </row>
        <row r="120">
          <cell r="A120" t="str">
            <v>DIK7600</v>
          </cell>
          <cell r="B120" t="str">
            <v>DI</v>
          </cell>
          <cell r="C120">
            <v>600</v>
          </cell>
          <cell r="D120" t="str">
            <v>K7</v>
          </cell>
          <cell r="E120">
            <v>600</v>
          </cell>
        </row>
        <row r="121">
          <cell r="A121" t="str">
            <v>DIK7700</v>
          </cell>
          <cell r="B121" t="str">
            <v>DI</v>
          </cell>
          <cell r="C121">
            <v>700</v>
          </cell>
          <cell r="D121" t="str">
            <v>K7</v>
          </cell>
          <cell r="E121">
            <v>700</v>
          </cell>
        </row>
        <row r="122">
          <cell r="A122" t="str">
            <v>DIK7800</v>
          </cell>
          <cell r="B122" t="str">
            <v>DI</v>
          </cell>
          <cell r="C122">
            <v>800</v>
          </cell>
          <cell r="D122" t="str">
            <v>K7</v>
          </cell>
          <cell r="E122">
            <v>800</v>
          </cell>
        </row>
        <row r="123">
          <cell r="A123" t="str">
            <v>DIK7900</v>
          </cell>
          <cell r="B123" t="str">
            <v>DI</v>
          </cell>
          <cell r="C123">
            <v>900</v>
          </cell>
          <cell r="D123" t="str">
            <v>K7</v>
          </cell>
          <cell r="E123">
            <v>900</v>
          </cell>
        </row>
        <row r="124">
          <cell r="A124" t="str">
            <v>DIK71000</v>
          </cell>
          <cell r="B124" t="str">
            <v>DI</v>
          </cell>
          <cell r="C124">
            <v>1000</v>
          </cell>
          <cell r="D124" t="str">
            <v>K7</v>
          </cell>
          <cell r="E124">
            <v>1000</v>
          </cell>
        </row>
        <row r="125">
          <cell r="A125" t="str">
            <v>DIK980</v>
          </cell>
          <cell r="B125" t="str">
            <v>DI</v>
          </cell>
          <cell r="C125">
            <v>80</v>
          </cell>
          <cell r="D125" t="str">
            <v>K9</v>
          </cell>
          <cell r="E125">
            <v>80</v>
          </cell>
        </row>
        <row r="126">
          <cell r="A126" t="str">
            <v>DIK9100</v>
          </cell>
          <cell r="B126" t="str">
            <v>DI</v>
          </cell>
          <cell r="C126">
            <v>100</v>
          </cell>
          <cell r="D126" t="str">
            <v>K9</v>
          </cell>
          <cell r="E126">
            <v>100</v>
          </cell>
        </row>
        <row r="127">
          <cell r="A127" t="str">
            <v>DIK9125</v>
          </cell>
          <cell r="B127" t="str">
            <v>DI</v>
          </cell>
          <cell r="C127">
            <v>125</v>
          </cell>
          <cell r="D127" t="str">
            <v>K9</v>
          </cell>
          <cell r="E127">
            <v>125</v>
          </cell>
        </row>
        <row r="128">
          <cell r="A128" t="str">
            <v>DIK9150</v>
          </cell>
          <cell r="B128" t="str">
            <v>DI</v>
          </cell>
          <cell r="C128">
            <v>150</v>
          </cell>
          <cell r="D128" t="str">
            <v>K9</v>
          </cell>
          <cell r="E128">
            <v>150</v>
          </cell>
        </row>
        <row r="129">
          <cell r="A129" t="str">
            <v>DIK9200</v>
          </cell>
          <cell r="B129" t="str">
            <v>DI</v>
          </cell>
          <cell r="C129">
            <v>200</v>
          </cell>
          <cell r="D129" t="str">
            <v>K9</v>
          </cell>
          <cell r="E129">
            <v>200</v>
          </cell>
        </row>
        <row r="130">
          <cell r="A130" t="str">
            <v>DIK9250</v>
          </cell>
          <cell r="B130" t="str">
            <v>DI</v>
          </cell>
          <cell r="C130">
            <v>250</v>
          </cell>
          <cell r="D130" t="str">
            <v>K9</v>
          </cell>
          <cell r="E130">
            <v>250</v>
          </cell>
        </row>
        <row r="131">
          <cell r="A131" t="str">
            <v>DIK9300</v>
          </cell>
          <cell r="B131" t="str">
            <v>DI</v>
          </cell>
          <cell r="C131">
            <v>300</v>
          </cell>
          <cell r="D131" t="str">
            <v>K9</v>
          </cell>
          <cell r="E131">
            <v>300</v>
          </cell>
        </row>
        <row r="132">
          <cell r="A132" t="str">
            <v>DIK9350</v>
          </cell>
          <cell r="B132" t="str">
            <v>DI</v>
          </cell>
          <cell r="C132">
            <v>350</v>
          </cell>
          <cell r="D132" t="str">
            <v>K9</v>
          </cell>
          <cell r="E132">
            <v>350</v>
          </cell>
        </row>
        <row r="133">
          <cell r="A133" t="str">
            <v>DIK9400</v>
          </cell>
          <cell r="B133" t="str">
            <v>DI</v>
          </cell>
          <cell r="C133">
            <v>400</v>
          </cell>
          <cell r="D133" t="str">
            <v>K9</v>
          </cell>
          <cell r="E133">
            <v>400</v>
          </cell>
        </row>
        <row r="134">
          <cell r="A134" t="str">
            <v>DIK9450</v>
          </cell>
          <cell r="B134" t="str">
            <v>DI</v>
          </cell>
          <cell r="C134">
            <v>450</v>
          </cell>
          <cell r="D134" t="str">
            <v>K9</v>
          </cell>
          <cell r="E134">
            <v>450</v>
          </cell>
        </row>
        <row r="135">
          <cell r="A135" t="str">
            <v>DIK9500</v>
          </cell>
          <cell r="B135" t="str">
            <v>DI</v>
          </cell>
          <cell r="C135">
            <v>500</v>
          </cell>
          <cell r="D135" t="str">
            <v>K9</v>
          </cell>
          <cell r="E135">
            <v>500</v>
          </cell>
        </row>
        <row r="136">
          <cell r="A136" t="str">
            <v>DIK9600</v>
          </cell>
          <cell r="B136" t="str">
            <v>DI</v>
          </cell>
          <cell r="C136">
            <v>600</v>
          </cell>
          <cell r="D136" t="str">
            <v>K9</v>
          </cell>
          <cell r="E136">
            <v>600</v>
          </cell>
        </row>
        <row r="137">
          <cell r="A137" t="str">
            <v>DIK9700</v>
          </cell>
          <cell r="B137" t="str">
            <v>DI</v>
          </cell>
          <cell r="C137">
            <v>700</v>
          </cell>
          <cell r="D137" t="str">
            <v>K9</v>
          </cell>
          <cell r="E137">
            <v>700</v>
          </cell>
        </row>
        <row r="138">
          <cell r="A138" t="str">
            <v>DIK9800</v>
          </cell>
          <cell r="B138" t="str">
            <v>DI</v>
          </cell>
          <cell r="C138">
            <v>800</v>
          </cell>
          <cell r="D138" t="str">
            <v>K9</v>
          </cell>
          <cell r="E138">
            <v>800</v>
          </cell>
        </row>
        <row r="139">
          <cell r="A139" t="str">
            <v>DIK9900</v>
          </cell>
          <cell r="B139" t="str">
            <v>DI</v>
          </cell>
          <cell r="C139">
            <v>900</v>
          </cell>
          <cell r="D139" t="str">
            <v>K9</v>
          </cell>
          <cell r="E139">
            <v>900</v>
          </cell>
        </row>
        <row r="140">
          <cell r="A140" t="str">
            <v>DIK91000</v>
          </cell>
          <cell r="B140" t="str">
            <v>DI</v>
          </cell>
          <cell r="C140">
            <v>1000</v>
          </cell>
          <cell r="D140" t="str">
            <v>K9</v>
          </cell>
          <cell r="E140">
            <v>1000</v>
          </cell>
        </row>
        <row r="141">
          <cell r="A141" t="str">
            <v>CILA80</v>
          </cell>
          <cell r="B141" t="str">
            <v>CI</v>
          </cell>
          <cell r="C141">
            <v>80</v>
          </cell>
          <cell r="D141" t="str">
            <v>LA</v>
          </cell>
          <cell r="E141">
            <v>80</v>
          </cell>
        </row>
        <row r="142">
          <cell r="A142" t="str">
            <v>CILA100</v>
          </cell>
          <cell r="B142" t="str">
            <v>CI</v>
          </cell>
          <cell r="C142">
            <v>100</v>
          </cell>
          <cell r="D142" t="str">
            <v>LA</v>
          </cell>
          <cell r="E142">
            <v>100</v>
          </cell>
        </row>
        <row r="143">
          <cell r="A143" t="str">
            <v>CILA125</v>
          </cell>
          <cell r="B143" t="str">
            <v>CI</v>
          </cell>
          <cell r="C143">
            <v>125</v>
          </cell>
          <cell r="D143" t="str">
            <v>LA</v>
          </cell>
          <cell r="E143">
            <v>125</v>
          </cell>
        </row>
        <row r="144">
          <cell r="A144" t="str">
            <v>CILA150</v>
          </cell>
          <cell r="B144" t="str">
            <v>CI</v>
          </cell>
          <cell r="C144">
            <v>150</v>
          </cell>
          <cell r="D144" t="str">
            <v>LA</v>
          </cell>
          <cell r="E144">
            <v>150</v>
          </cell>
        </row>
        <row r="145">
          <cell r="A145" t="str">
            <v>CILA200</v>
          </cell>
          <cell r="B145" t="str">
            <v>CI</v>
          </cell>
          <cell r="C145">
            <v>200</v>
          </cell>
          <cell r="D145" t="str">
            <v>LA</v>
          </cell>
          <cell r="E145">
            <v>200</v>
          </cell>
        </row>
        <row r="146">
          <cell r="A146" t="str">
            <v>CILA250</v>
          </cell>
          <cell r="B146" t="str">
            <v>CI</v>
          </cell>
          <cell r="C146">
            <v>250</v>
          </cell>
          <cell r="D146" t="str">
            <v>LA</v>
          </cell>
          <cell r="E146">
            <v>250</v>
          </cell>
        </row>
        <row r="147">
          <cell r="A147" t="str">
            <v>CILA300</v>
          </cell>
          <cell r="B147" t="str">
            <v>CI</v>
          </cell>
          <cell r="C147">
            <v>300</v>
          </cell>
          <cell r="D147" t="str">
            <v>LA</v>
          </cell>
          <cell r="E147">
            <v>300</v>
          </cell>
        </row>
        <row r="148">
          <cell r="A148" t="str">
            <v>CILA350</v>
          </cell>
          <cell r="B148" t="str">
            <v>CI</v>
          </cell>
          <cell r="C148">
            <v>350</v>
          </cell>
          <cell r="D148" t="str">
            <v>LA</v>
          </cell>
          <cell r="E148">
            <v>350</v>
          </cell>
        </row>
        <row r="149">
          <cell r="A149" t="str">
            <v>CILA400</v>
          </cell>
          <cell r="B149" t="str">
            <v>CI</v>
          </cell>
          <cell r="C149">
            <v>400</v>
          </cell>
          <cell r="D149" t="str">
            <v>LA</v>
          </cell>
          <cell r="E149">
            <v>400</v>
          </cell>
        </row>
        <row r="150">
          <cell r="A150" t="str">
            <v>CILA450</v>
          </cell>
          <cell r="B150" t="str">
            <v>CI</v>
          </cell>
          <cell r="C150">
            <v>450</v>
          </cell>
          <cell r="D150" t="str">
            <v>LA</v>
          </cell>
          <cell r="E150">
            <v>450</v>
          </cell>
        </row>
        <row r="151">
          <cell r="A151" t="str">
            <v>CILA500</v>
          </cell>
          <cell r="B151" t="str">
            <v>CI</v>
          </cell>
          <cell r="C151">
            <v>500</v>
          </cell>
          <cell r="D151" t="str">
            <v>LA</v>
          </cell>
          <cell r="E151">
            <v>500</v>
          </cell>
        </row>
        <row r="152">
          <cell r="A152" t="str">
            <v>CILA600</v>
          </cell>
          <cell r="B152" t="str">
            <v>CI</v>
          </cell>
          <cell r="C152">
            <v>600</v>
          </cell>
          <cell r="D152" t="str">
            <v>LA</v>
          </cell>
          <cell r="E152">
            <v>600</v>
          </cell>
        </row>
        <row r="153">
          <cell r="A153" t="str">
            <v>CILA700</v>
          </cell>
          <cell r="B153" t="str">
            <v>CI</v>
          </cell>
          <cell r="C153">
            <v>700</v>
          </cell>
          <cell r="D153" t="str">
            <v>LA</v>
          </cell>
          <cell r="E153">
            <v>700</v>
          </cell>
        </row>
        <row r="154">
          <cell r="A154" t="str">
            <v>CILA800</v>
          </cell>
          <cell r="B154" t="str">
            <v>CI</v>
          </cell>
          <cell r="C154">
            <v>800</v>
          </cell>
          <cell r="D154" t="str">
            <v>LA</v>
          </cell>
          <cell r="E154">
            <v>800</v>
          </cell>
        </row>
        <row r="155">
          <cell r="A155" t="str">
            <v>CILA900</v>
          </cell>
          <cell r="B155" t="str">
            <v>CI</v>
          </cell>
          <cell r="C155">
            <v>900</v>
          </cell>
          <cell r="D155" t="str">
            <v>LA</v>
          </cell>
          <cell r="E155">
            <v>900</v>
          </cell>
        </row>
        <row r="156">
          <cell r="A156" t="str">
            <v>CILA1000</v>
          </cell>
          <cell r="B156" t="str">
            <v>CI</v>
          </cell>
          <cell r="C156">
            <v>1000</v>
          </cell>
          <cell r="D156" t="str">
            <v>LA</v>
          </cell>
          <cell r="E156">
            <v>1000</v>
          </cell>
        </row>
        <row r="157">
          <cell r="A157" t="str">
            <v>ACCL-1580</v>
          </cell>
          <cell r="B157" t="str">
            <v>AC</v>
          </cell>
          <cell r="C157">
            <v>80</v>
          </cell>
          <cell r="D157" t="str">
            <v>CL-15</v>
          </cell>
          <cell r="E157">
            <v>80</v>
          </cell>
        </row>
        <row r="158">
          <cell r="A158" t="str">
            <v>ACCL-15100</v>
          </cell>
          <cell r="B158" t="str">
            <v>AC</v>
          </cell>
          <cell r="C158">
            <v>100</v>
          </cell>
          <cell r="D158" t="str">
            <v>CL-15</v>
          </cell>
          <cell r="E158">
            <v>100</v>
          </cell>
        </row>
        <row r="159">
          <cell r="A159" t="str">
            <v>ACCL-15125</v>
          </cell>
          <cell r="B159" t="str">
            <v>AC</v>
          </cell>
          <cell r="C159">
            <v>125</v>
          </cell>
          <cell r="D159" t="str">
            <v>CL-15</v>
          </cell>
          <cell r="E159">
            <v>125</v>
          </cell>
        </row>
        <row r="160">
          <cell r="A160" t="str">
            <v>ACCL-15150</v>
          </cell>
          <cell r="B160" t="str">
            <v>AC</v>
          </cell>
          <cell r="C160">
            <v>150</v>
          </cell>
          <cell r="D160" t="str">
            <v>CL-15</v>
          </cell>
          <cell r="E160">
            <v>150</v>
          </cell>
        </row>
        <row r="161">
          <cell r="A161" t="str">
            <v>ACCL-15200</v>
          </cell>
          <cell r="B161" t="str">
            <v>AC</v>
          </cell>
          <cell r="C161">
            <v>200</v>
          </cell>
          <cell r="D161" t="str">
            <v>CL-15</v>
          </cell>
          <cell r="E161">
            <v>200</v>
          </cell>
        </row>
        <row r="162">
          <cell r="A162" t="str">
            <v>ACCL-15250</v>
          </cell>
          <cell r="B162" t="str">
            <v>AC</v>
          </cell>
          <cell r="C162">
            <v>250</v>
          </cell>
          <cell r="D162" t="str">
            <v>CL-15</v>
          </cell>
          <cell r="E162">
            <v>250</v>
          </cell>
        </row>
        <row r="163">
          <cell r="A163" t="str">
            <v>ACCL-15300</v>
          </cell>
          <cell r="B163" t="str">
            <v>AC</v>
          </cell>
          <cell r="C163">
            <v>300</v>
          </cell>
          <cell r="D163" t="str">
            <v>CL-15</v>
          </cell>
          <cell r="E163">
            <v>300</v>
          </cell>
        </row>
        <row r="164">
          <cell r="A164" t="str">
            <v>ACCL-15350</v>
          </cell>
          <cell r="B164" t="str">
            <v>AC</v>
          </cell>
          <cell r="C164">
            <v>350</v>
          </cell>
          <cell r="D164" t="str">
            <v>CL-15</v>
          </cell>
          <cell r="E164">
            <v>350</v>
          </cell>
        </row>
        <row r="165">
          <cell r="A165" t="str">
            <v>ACCL-15400</v>
          </cell>
          <cell r="B165" t="str">
            <v>AC</v>
          </cell>
          <cell r="C165">
            <v>400</v>
          </cell>
          <cell r="D165" t="str">
            <v>CL-15</v>
          </cell>
          <cell r="E165">
            <v>400</v>
          </cell>
        </row>
        <row r="166">
          <cell r="A166" t="str">
            <v>ACCL-15450</v>
          </cell>
          <cell r="B166" t="str">
            <v>AC</v>
          </cell>
          <cell r="C166">
            <v>450</v>
          </cell>
          <cell r="D166" t="str">
            <v>CL-15</v>
          </cell>
          <cell r="E166">
            <v>450</v>
          </cell>
        </row>
        <row r="167">
          <cell r="A167" t="str">
            <v>ACCL-15500</v>
          </cell>
          <cell r="B167" t="str">
            <v>AC</v>
          </cell>
          <cell r="C167">
            <v>500</v>
          </cell>
          <cell r="D167" t="str">
            <v>CL-15</v>
          </cell>
          <cell r="E167">
            <v>500</v>
          </cell>
        </row>
        <row r="168">
          <cell r="A168" t="str">
            <v>ACCL-15600</v>
          </cell>
          <cell r="B168" t="str">
            <v>AC</v>
          </cell>
          <cell r="C168">
            <v>600</v>
          </cell>
          <cell r="D168" t="str">
            <v>CL-15</v>
          </cell>
          <cell r="E168">
            <v>600</v>
          </cell>
        </row>
        <row r="169">
          <cell r="A169" t="str">
            <v>ACCL-15700</v>
          </cell>
          <cell r="B169" t="str">
            <v>AC</v>
          </cell>
          <cell r="C169">
            <v>700</v>
          </cell>
          <cell r="D169" t="str">
            <v>CL-15</v>
          </cell>
          <cell r="E169">
            <v>700</v>
          </cell>
        </row>
        <row r="170">
          <cell r="A170" t="str">
            <v>ACCL-15800</v>
          </cell>
          <cell r="B170" t="str">
            <v>AC</v>
          </cell>
          <cell r="C170">
            <v>800</v>
          </cell>
          <cell r="D170" t="str">
            <v>CL-15</v>
          </cell>
          <cell r="E170">
            <v>800</v>
          </cell>
        </row>
        <row r="171">
          <cell r="A171" t="str">
            <v>ACCL-15900</v>
          </cell>
          <cell r="B171" t="str">
            <v>AC</v>
          </cell>
          <cell r="C171">
            <v>900</v>
          </cell>
          <cell r="D171" t="str">
            <v>CL-15</v>
          </cell>
          <cell r="E171">
            <v>900</v>
          </cell>
        </row>
        <row r="172">
          <cell r="A172" t="str">
            <v>ACCL-151000</v>
          </cell>
          <cell r="B172" t="str">
            <v>AC</v>
          </cell>
          <cell r="C172">
            <v>1000</v>
          </cell>
          <cell r="D172" t="str">
            <v>CL-15</v>
          </cell>
          <cell r="E172">
            <v>1000</v>
          </cell>
        </row>
        <row r="173">
          <cell r="A173" t="str">
            <v>ACCL-2080</v>
          </cell>
          <cell r="B173" t="str">
            <v>AC</v>
          </cell>
          <cell r="C173">
            <v>80</v>
          </cell>
          <cell r="D173" t="str">
            <v>CL-20</v>
          </cell>
          <cell r="E173">
            <v>80</v>
          </cell>
        </row>
        <row r="174">
          <cell r="A174" t="str">
            <v>ACCL-20100</v>
          </cell>
          <cell r="B174" t="str">
            <v>AC</v>
          </cell>
          <cell r="C174">
            <v>100</v>
          </cell>
          <cell r="D174" t="str">
            <v>CL-20</v>
          </cell>
          <cell r="E174">
            <v>100</v>
          </cell>
        </row>
        <row r="175">
          <cell r="A175" t="str">
            <v>ACCL-20125</v>
          </cell>
          <cell r="B175" t="str">
            <v>AC</v>
          </cell>
          <cell r="C175">
            <v>125</v>
          </cell>
          <cell r="D175" t="str">
            <v>CL-20</v>
          </cell>
          <cell r="E175">
            <v>125</v>
          </cell>
        </row>
        <row r="176">
          <cell r="A176" t="str">
            <v>ACCL-20150</v>
          </cell>
          <cell r="B176" t="str">
            <v>AC</v>
          </cell>
          <cell r="C176">
            <v>150</v>
          </cell>
          <cell r="D176" t="str">
            <v>CL-20</v>
          </cell>
          <cell r="E176">
            <v>150</v>
          </cell>
        </row>
        <row r="177">
          <cell r="A177" t="str">
            <v>ACCL-20200</v>
          </cell>
          <cell r="B177" t="str">
            <v>AC</v>
          </cell>
          <cell r="C177">
            <v>200</v>
          </cell>
          <cell r="D177" t="str">
            <v>CL-20</v>
          </cell>
          <cell r="E177">
            <v>200</v>
          </cell>
        </row>
        <row r="178">
          <cell r="A178" t="str">
            <v>ACCL-20250</v>
          </cell>
          <cell r="B178" t="str">
            <v>AC</v>
          </cell>
          <cell r="C178">
            <v>250</v>
          </cell>
          <cell r="D178" t="str">
            <v>CL-20</v>
          </cell>
          <cell r="E178">
            <v>250</v>
          </cell>
        </row>
        <row r="179">
          <cell r="A179" t="str">
            <v>ACCL-20300</v>
          </cell>
          <cell r="B179" t="str">
            <v>AC</v>
          </cell>
          <cell r="C179">
            <v>300</v>
          </cell>
          <cell r="D179" t="str">
            <v>CL-20</v>
          </cell>
          <cell r="E179">
            <v>300</v>
          </cell>
        </row>
        <row r="180">
          <cell r="A180" t="str">
            <v>ACCL-20350</v>
          </cell>
          <cell r="B180" t="str">
            <v>AC</v>
          </cell>
          <cell r="C180">
            <v>350</v>
          </cell>
          <cell r="D180" t="str">
            <v>CL-20</v>
          </cell>
          <cell r="E180">
            <v>350</v>
          </cell>
        </row>
        <row r="181">
          <cell r="A181" t="str">
            <v>ACCL-20400</v>
          </cell>
          <cell r="B181" t="str">
            <v>AC</v>
          </cell>
          <cell r="C181">
            <v>400</v>
          </cell>
          <cell r="D181" t="str">
            <v>CL-20</v>
          </cell>
          <cell r="E181">
            <v>400</v>
          </cell>
        </row>
        <row r="182">
          <cell r="A182" t="str">
            <v>ACCL-20450</v>
          </cell>
          <cell r="B182" t="str">
            <v>AC</v>
          </cell>
          <cell r="C182">
            <v>450</v>
          </cell>
          <cell r="D182" t="str">
            <v>CL-20</v>
          </cell>
          <cell r="E182">
            <v>450</v>
          </cell>
        </row>
        <row r="183">
          <cell r="A183" t="str">
            <v>ACCL-20500</v>
          </cell>
          <cell r="B183" t="str">
            <v>AC</v>
          </cell>
          <cell r="C183">
            <v>500</v>
          </cell>
          <cell r="D183" t="str">
            <v>CL-20</v>
          </cell>
          <cell r="E183">
            <v>500</v>
          </cell>
        </row>
        <row r="184">
          <cell r="A184" t="str">
            <v>ACCL-20600</v>
          </cell>
          <cell r="B184" t="str">
            <v>AC</v>
          </cell>
          <cell r="C184">
            <v>600</v>
          </cell>
          <cell r="D184" t="str">
            <v>CL-20</v>
          </cell>
          <cell r="E184">
            <v>600</v>
          </cell>
        </row>
        <row r="185">
          <cell r="A185" t="str">
            <v>ACCL-20700</v>
          </cell>
          <cell r="B185" t="str">
            <v>AC</v>
          </cell>
          <cell r="C185">
            <v>700</v>
          </cell>
          <cell r="D185" t="str">
            <v>CL-20</v>
          </cell>
          <cell r="E185">
            <v>700</v>
          </cell>
        </row>
        <row r="186">
          <cell r="A186" t="str">
            <v>ACCL-20800</v>
          </cell>
          <cell r="B186" t="str">
            <v>AC</v>
          </cell>
          <cell r="C186">
            <v>800</v>
          </cell>
          <cell r="D186" t="str">
            <v>CL-20</v>
          </cell>
          <cell r="E186">
            <v>800</v>
          </cell>
        </row>
        <row r="187">
          <cell r="A187" t="str">
            <v>ACCL-20900</v>
          </cell>
          <cell r="B187" t="str">
            <v>AC</v>
          </cell>
          <cell r="C187">
            <v>900</v>
          </cell>
          <cell r="D187" t="str">
            <v>CL-20</v>
          </cell>
          <cell r="E187">
            <v>900</v>
          </cell>
        </row>
        <row r="188">
          <cell r="A188" t="str">
            <v>ACCL-201000</v>
          </cell>
          <cell r="B188" t="str">
            <v>AC</v>
          </cell>
          <cell r="C188">
            <v>1000</v>
          </cell>
          <cell r="D188" t="str">
            <v>CL-20</v>
          </cell>
          <cell r="E188">
            <v>1000</v>
          </cell>
        </row>
        <row r="189">
          <cell r="A189" t="str">
            <v>ACCL-2580</v>
          </cell>
          <cell r="B189" t="str">
            <v>AC</v>
          </cell>
          <cell r="C189">
            <v>80</v>
          </cell>
          <cell r="D189" t="str">
            <v>CL-25</v>
          </cell>
          <cell r="E189">
            <v>80</v>
          </cell>
        </row>
        <row r="190">
          <cell r="A190" t="str">
            <v>ACCL-25100</v>
          </cell>
          <cell r="B190" t="str">
            <v>AC</v>
          </cell>
          <cell r="C190">
            <v>100</v>
          </cell>
          <cell r="D190" t="str">
            <v>CL-25</v>
          </cell>
          <cell r="E190">
            <v>100</v>
          </cell>
        </row>
        <row r="191">
          <cell r="A191" t="str">
            <v>ACCL-25125</v>
          </cell>
          <cell r="B191" t="str">
            <v>AC</v>
          </cell>
          <cell r="C191">
            <v>125</v>
          </cell>
          <cell r="D191" t="str">
            <v>CL-25</v>
          </cell>
          <cell r="E191">
            <v>125</v>
          </cell>
        </row>
        <row r="192">
          <cell r="A192" t="str">
            <v>ACCL-25150</v>
          </cell>
          <cell r="B192" t="str">
            <v>AC</v>
          </cell>
          <cell r="C192">
            <v>150</v>
          </cell>
          <cell r="D192" t="str">
            <v>CL-25</v>
          </cell>
          <cell r="E192">
            <v>150</v>
          </cell>
        </row>
        <row r="193">
          <cell r="A193" t="str">
            <v>ACCL-25200</v>
          </cell>
          <cell r="B193" t="str">
            <v>AC</v>
          </cell>
          <cell r="C193">
            <v>200</v>
          </cell>
          <cell r="D193" t="str">
            <v>CL-25</v>
          </cell>
          <cell r="E193">
            <v>200</v>
          </cell>
        </row>
        <row r="194">
          <cell r="A194" t="str">
            <v>ACCL-25250</v>
          </cell>
          <cell r="B194" t="str">
            <v>AC</v>
          </cell>
          <cell r="C194">
            <v>250</v>
          </cell>
          <cell r="D194" t="str">
            <v>CL-25</v>
          </cell>
          <cell r="E194">
            <v>250</v>
          </cell>
        </row>
        <row r="195">
          <cell r="A195" t="str">
            <v>ACCL-25300</v>
          </cell>
          <cell r="B195" t="str">
            <v>AC</v>
          </cell>
          <cell r="C195">
            <v>300</v>
          </cell>
          <cell r="D195" t="str">
            <v>CL-25</v>
          </cell>
          <cell r="E195">
            <v>300</v>
          </cell>
        </row>
        <row r="196">
          <cell r="A196" t="str">
            <v>ACCL-25350</v>
          </cell>
          <cell r="B196" t="str">
            <v>AC</v>
          </cell>
          <cell r="C196">
            <v>350</v>
          </cell>
          <cell r="D196" t="str">
            <v>CL-25</v>
          </cell>
          <cell r="E196">
            <v>350</v>
          </cell>
        </row>
        <row r="197">
          <cell r="A197" t="str">
            <v>ACCL-25400</v>
          </cell>
          <cell r="B197" t="str">
            <v>AC</v>
          </cell>
          <cell r="C197">
            <v>400</v>
          </cell>
          <cell r="D197" t="str">
            <v>CL-25</v>
          </cell>
          <cell r="E197">
            <v>400</v>
          </cell>
        </row>
        <row r="198">
          <cell r="A198" t="str">
            <v>ACCL-25450</v>
          </cell>
          <cell r="B198" t="str">
            <v>AC</v>
          </cell>
          <cell r="C198">
            <v>450</v>
          </cell>
          <cell r="D198" t="str">
            <v>CL-25</v>
          </cell>
          <cell r="E198">
            <v>450</v>
          </cell>
        </row>
        <row r="199">
          <cell r="A199" t="str">
            <v>ACCL-25500</v>
          </cell>
          <cell r="B199" t="str">
            <v>AC</v>
          </cell>
          <cell r="C199">
            <v>500</v>
          </cell>
          <cell r="D199" t="str">
            <v>CL-25</v>
          </cell>
          <cell r="E199">
            <v>500</v>
          </cell>
        </row>
        <row r="200">
          <cell r="A200" t="str">
            <v>ACCL-25600</v>
          </cell>
          <cell r="B200" t="str">
            <v>AC</v>
          </cell>
          <cell r="C200">
            <v>600</v>
          </cell>
          <cell r="D200" t="str">
            <v>CL-25</v>
          </cell>
          <cell r="E200">
            <v>600</v>
          </cell>
        </row>
        <row r="201">
          <cell r="A201" t="str">
            <v>ACCL-25700</v>
          </cell>
          <cell r="B201" t="str">
            <v>AC</v>
          </cell>
          <cell r="C201">
            <v>700</v>
          </cell>
          <cell r="D201" t="str">
            <v>CL-25</v>
          </cell>
          <cell r="E201">
            <v>700</v>
          </cell>
        </row>
        <row r="202">
          <cell r="A202" t="str">
            <v>ACCL-25800</v>
          </cell>
          <cell r="B202" t="str">
            <v>AC</v>
          </cell>
          <cell r="C202">
            <v>800</v>
          </cell>
          <cell r="D202" t="str">
            <v>CL-25</v>
          </cell>
          <cell r="E202">
            <v>800</v>
          </cell>
        </row>
        <row r="203">
          <cell r="A203" t="str">
            <v>ACCL-25900</v>
          </cell>
          <cell r="B203" t="str">
            <v>AC</v>
          </cell>
          <cell r="C203">
            <v>900</v>
          </cell>
          <cell r="D203" t="str">
            <v>CL-25</v>
          </cell>
          <cell r="E203">
            <v>900</v>
          </cell>
        </row>
        <row r="204">
          <cell r="A204" t="str">
            <v>ACCL-251000</v>
          </cell>
          <cell r="B204" t="str">
            <v>AC</v>
          </cell>
          <cell r="C204">
            <v>1000</v>
          </cell>
          <cell r="D204" t="str">
            <v>CL-25</v>
          </cell>
          <cell r="E204">
            <v>1000</v>
          </cell>
        </row>
        <row r="205">
          <cell r="A205" t="str">
            <v>BWSC14350</v>
          </cell>
          <cell r="B205" t="str">
            <v>BWSC</v>
          </cell>
          <cell r="C205">
            <v>350</v>
          </cell>
          <cell r="D205">
            <v>14</v>
          </cell>
          <cell r="E205">
            <v>350</v>
          </cell>
        </row>
        <row r="206">
          <cell r="A206" t="str">
            <v>BWSC14400</v>
          </cell>
          <cell r="B206" t="str">
            <v>BWSC</v>
          </cell>
          <cell r="C206">
            <v>400</v>
          </cell>
          <cell r="D206">
            <v>14</v>
          </cell>
          <cell r="E206">
            <v>400</v>
          </cell>
        </row>
        <row r="207">
          <cell r="A207" t="str">
            <v>BWSC14450</v>
          </cell>
          <cell r="B207" t="str">
            <v>BWSC</v>
          </cell>
          <cell r="C207">
            <v>450</v>
          </cell>
          <cell r="D207">
            <v>14</v>
          </cell>
          <cell r="E207">
            <v>450</v>
          </cell>
        </row>
        <row r="208">
          <cell r="A208" t="str">
            <v>BWSC14500</v>
          </cell>
          <cell r="B208" t="str">
            <v>BWSC</v>
          </cell>
          <cell r="C208">
            <v>500</v>
          </cell>
          <cell r="D208">
            <v>14</v>
          </cell>
          <cell r="E208">
            <v>500</v>
          </cell>
        </row>
        <row r="209">
          <cell r="A209" t="str">
            <v>BWSC14600</v>
          </cell>
          <cell r="B209" t="str">
            <v>BWSC</v>
          </cell>
          <cell r="C209">
            <v>600</v>
          </cell>
          <cell r="D209">
            <v>14</v>
          </cell>
          <cell r="E209">
            <v>600</v>
          </cell>
        </row>
        <row r="210">
          <cell r="A210" t="str">
            <v>BWSC14700</v>
          </cell>
          <cell r="B210" t="str">
            <v>BWSC</v>
          </cell>
          <cell r="C210">
            <v>700</v>
          </cell>
          <cell r="D210">
            <v>14</v>
          </cell>
          <cell r="E210">
            <v>700</v>
          </cell>
        </row>
        <row r="211">
          <cell r="A211" t="str">
            <v>BWSC14800</v>
          </cell>
          <cell r="B211" t="str">
            <v>BWSC</v>
          </cell>
          <cell r="C211">
            <v>800</v>
          </cell>
          <cell r="D211">
            <v>14</v>
          </cell>
          <cell r="E211">
            <v>800</v>
          </cell>
        </row>
        <row r="212">
          <cell r="A212" t="str">
            <v>BWSC14900</v>
          </cell>
          <cell r="B212" t="str">
            <v>BWSC</v>
          </cell>
          <cell r="C212">
            <v>900</v>
          </cell>
          <cell r="D212">
            <v>14</v>
          </cell>
          <cell r="E212">
            <v>900</v>
          </cell>
        </row>
        <row r="213">
          <cell r="A213" t="str">
            <v>BWSC141000</v>
          </cell>
          <cell r="B213" t="str">
            <v>BWSC</v>
          </cell>
          <cell r="C213">
            <v>1000</v>
          </cell>
          <cell r="D213">
            <v>14</v>
          </cell>
          <cell r="E213">
            <v>1000</v>
          </cell>
        </row>
        <row r="214">
          <cell r="A214" t="str">
            <v>BWSC16350</v>
          </cell>
          <cell r="B214" t="str">
            <v>BWSC</v>
          </cell>
          <cell r="C214">
            <v>350</v>
          </cell>
          <cell r="D214">
            <v>16</v>
          </cell>
          <cell r="E214">
            <v>350</v>
          </cell>
        </row>
        <row r="215">
          <cell r="A215" t="str">
            <v>BWSC16400</v>
          </cell>
          <cell r="B215" t="str">
            <v>BWSC</v>
          </cell>
          <cell r="C215">
            <v>400</v>
          </cell>
          <cell r="D215">
            <v>16</v>
          </cell>
          <cell r="E215">
            <v>400</v>
          </cell>
        </row>
        <row r="216">
          <cell r="A216" t="str">
            <v>BWSC16450</v>
          </cell>
          <cell r="B216" t="str">
            <v>BWSC</v>
          </cell>
          <cell r="C216">
            <v>450</v>
          </cell>
          <cell r="D216">
            <v>16</v>
          </cell>
          <cell r="E216">
            <v>450</v>
          </cell>
        </row>
        <row r="217">
          <cell r="A217" t="str">
            <v>BWSC16500</v>
          </cell>
          <cell r="B217" t="str">
            <v>BWSC</v>
          </cell>
          <cell r="C217">
            <v>500</v>
          </cell>
          <cell r="D217">
            <v>16</v>
          </cell>
          <cell r="E217">
            <v>500</v>
          </cell>
        </row>
        <row r="218">
          <cell r="A218" t="str">
            <v>BWSC16600</v>
          </cell>
          <cell r="B218" t="str">
            <v>BWSC</v>
          </cell>
          <cell r="C218">
            <v>600</v>
          </cell>
          <cell r="D218">
            <v>16</v>
          </cell>
          <cell r="E218">
            <v>600</v>
          </cell>
        </row>
        <row r="219">
          <cell r="A219" t="str">
            <v>BWSC16700</v>
          </cell>
          <cell r="B219" t="str">
            <v>BWSC</v>
          </cell>
          <cell r="C219">
            <v>700</v>
          </cell>
          <cell r="D219">
            <v>16</v>
          </cell>
          <cell r="E219">
            <v>700</v>
          </cell>
        </row>
        <row r="220">
          <cell r="A220" t="str">
            <v>BWSC16800</v>
          </cell>
          <cell r="B220" t="str">
            <v>BWSC</v>
          </cell>
          <cell r="C220">
            <v>800</v>
          </cell>
          <cell r="D220">
            <v>16</v>
          </cell>
          <cell r="E220">
            <v>800</v>
          </cell>
        </row>
        <row r="221">
          <cell r="A221" t="str">
            <v>BWSC16900</v>
          </cell>
          <cell r="B221" t="str">
            <v>BWSC</v>
          </cell>
          <cell r="C221">
            <v>900</v>
          </cell>
          <cell r="D221">
            <v>16</v>
          </cell>
          <cell r="E221">
            <v>900</v>
          </cell>
        </row>
        <row r="222">
          <cell r="A222" t="str">
            <v>BWSC161000</v>
          </cell>
          <cell r="B222" t="str">
            <v>BWSC</v>
          </cell>
          <cell r="C222">
            <v>1000</v>
          </cell>
          <cell r="D222">
            <v>16</v>
          </cell>
          <cell r="E222">
            <v>1000</v>
          </cell>
        </row>
        <row r="223">
          <cell r="A223" t="str">
            <v>BWSC18350</v>
          </cell>
          <cell r="B223" t="str">
            <v>BWSC</v>
          </cell>
          <cell r="C223">
            <v>350</v>
          </cell>
          <cell r="D223">
            <v>18</v>
          </cell>
          <cell r="E223">
            <v>350</v>
          </cell>
        </row>
        <row r="224">
          <cell r="A224" t="str">
            <v>BWSC18400</v>
          </cell>
          <cell r="B224" t="str">
            <v>BWSC</v>
          </cell>
          <cell r="C224">
            <v>400</v>
          </cell>
          <cell r="D224">
            <v>18</v>
          </cell>
          <cell r="E224">
            <v>400</v>
          </cell>
        </row>
        <row r="225">
          <cell r="A225" t="str">
            <v>BWSC18450</v>
          </cell>
          <cell r="B225" t="str">
            <v>BWSC</v>
          </cell>
          <cell r="C225">
            <v>450</v>
          </cell>
          <cell r="D225">
            <v>18</v>
          </cell>
          <cell r="E225">
            <v>450</v>
          </cell>
        </row>
        <row r="226">
          <cell r="A226" t="str">
            <v>BWSC18500</v>
          </cell>
          <cell r="B226" t="str">
            <v>BWSC</v>
          </cell>
          <cell r="C226">
            <v>500</v>
          </cell>
          <cell r="D226">
            <v>18</v>
          </cell>
          <cell r="E226">
            <v>500</v>
          </cell>
        </row>
        <row r="227">
          <cell r="A227" t="str">
            <v>BWSC18600</v>
          </cell>
          <cell r="B227" t="str">
            <v>BWSC</v>
          </cell>
          <cell r="C227">
            <v>600</v>
          </cell>
          <cell r="D227">
            <v>18</v>
          </cell>
          <cell r="E227">
            <v>600</v>
          </cell>
        </row>
        <row r="228">
          <cell r="A228" t="str">
            <v>BWSC18700</v>
          </cell>
          <cell r="B228" t="str">
            <v>BWSC</v>
          </cell>
          <cell r="C228">
            <v>700</v>
          </cell>
          <cell r="D228">
            <v>18</v>
          </cell>
          <cell r="E228">
            <v>700</v>
          </cell>
        </row>
        <row r="229">
          <cell r="A229" t="str">
            <v>BWSC18800</v>
          </cell>
          <cell r="B229" t="str">
            <v>BWSC</v>
          </cell>
          <cell r="C229">
            <v>800</v>
          </cell>
          <cell r="D229">
            <v>18</v>
          </cell>
          <cell r="E229">
            <v>800</v>
          </cell>
        </row>
        <row r="230">
          <cell r="A230" t="str">
            <v>BWSC18900</v>
          </cell>
          <cell r="B230" t="str">
            <v>BWSC</v>
          </cell>
          <cell r="C230">
            <v>900</v>
          </cell>
          <cell r="D230">
            <v>18</v>
          </cell>
          <cell r="E230">
            <v>900</v>
          </cell>
        </row>
        <row r="231">
          <cell r="A231" t="str">
            <v>BWSC181000</v>
          </cell>
          <cell r="B231" t="str">
            <v>BWSC</v>
          </cell>
          <cell r="C231">
            <v>1000</v>
          </cell>
          <cell r="D231">
            <v>18</v>
          </cell>
          <cell r="E231">
            <v>1000</v>
          </cell>
        </row>
        <row r="232">
          <cell r="A232" t="str">
            <v>BWSC20350</v>
          </cell>
          <cell r="B232" t="str">
            <v>BWSC</v>
          </cell>
          <cell r="C232">
            <v>350</v>
          </cell>
          <cell r="D232">
            <v>20</v>
          </cell>
          <cell r="E232">
            <v>350</v>
          </cell>
        </row>
        <row r="233">
          <cell r="A233" t="str">
            <v>BWSC20400</v>
          </cell>
          <cell r="B233" t="str">
            <v>BWSC</v>
          </cell>
          <cell r="C233">
            <v>400</v>
          </cell>
          <cell r="D233">
            <v>20</v>
          </cell>
          <cell r="E233">
            <v>400</v>
          </cell>
        </row>
        <row r="234">
          <cell r="A234" t="str">
            <v>BWSC20450</v>
          </cell>
          <cell r="B234" t="str">
            <v>BWSC</v>
          </cell>
          <cell r="C234">
            <v>450</v>
          </cell>
          <cell r="D234">
            <v>20</v>
          </cell>
          <cell r="E234">
            <v>450</v>
          </cell>
        </row>
        <row r="235">
          <cell r="A235" t="str">
            <v>BWSC20500</v>
          </cell>
          <cell r="B235" t="str">
            <v>BWSC</v>
          </cell>
          <cell r="C235">
            <v>500</v>
          </cell>
          <cell r="D235">
            <v>20</v>
          </cell>
          <cell r="E235">
            <v>500</v>
          </cell>
        </row>
        <row r="236">
          <cell r="A236" t="str">
            <v>BWSC20600</v>
          </cell>
          <cell r="B236" t="str">
            <v>BWSC</v>
          </cell>
          <cell r="C236">
            <v>600</v>
          </cell>
          <cell r="D236">
            <v>20</v>
          </cell>
          <cell r="E236">
            <v>600</v>
          </cell>
        </row>
        <row r="237">
          <cell r="A237" t="str">
            <v>BWSC20700</v>
          </cell>
          <cell r="B237" t="str">
            <v>BWSC</v>
          </cell>
          <cell r="C237">
            <v>700</v>
          </cell>
          <cell r="D237">
            <v>20</v>
          </cell>
          <cell r="E237">
            <v>700</v>
          </cell>
        </row>
        <row r="238">
          <cell r="A238" t="str">
            <v>BWSC20800</v>
          </cell>
          <cell r="B238" t="str">
            <v>BWSC</v>
          </cell>
          <cell r="C238">
            <v>800</v>
          </cell>
          <cell r="D238">
            <v>20</v>
          </cell>
          <cell r="E238">
            <v>800</v>
          </cell>
        </row>
        <row r="239">
          <cell r="A239" t="str">
            <v>BWSC20900</v>
          </cell>
          <cell r="B239" t="str">
            <v>BWSC</v>
          </cell>
          <cell r="C239">
            <v>900</v>
          </cell>
          <cell r="D239">
            <v>20</v>
          </cell>
          <cell r="E239">
            <v>900</v>
          </cell>
        </row>
        <row r="240">
          <cell r="A240" t="str">
            <v>BWSC201000</v>
          </cell>
          <cell r="B240" t="str">
            <v>BWSC</v>
          </cell>
          <cell r="C240">
            <v>1000</v>
          </cell>
          <cell r="D240">
            <v>20</v>
          </cell>
          <cell r="E240">
            <v>1000</v>
          </cell>
        </row>
        <row r="241">
          <cell r="A241" t="str">
            <v>BWSC22350</v>
          </cell>
          <cell r="B241" t="str">
            <v>BWSC</v>
          </cell>
          <cell r="C241">
            <v>350</v>
          </cell>
          <cell r="D241">
            <v>22</v>
          </cell>
          <cell r="E241">
            <v>350</v>
          </cell>
        </row>
        <row r="242">
          <cell r="A242" t="str">
            <v>BWSC22400</v>
          </cell>
          <cell r="B242" t="str">
            <v>BWSC</v>
          </cell>
          <cell r="C242">
            <v>400</v>
          </cell>
          <cell r="D242">
            <v>22</v>
          </cell>
          <cell r="E242">
            <v>400</v>
          </cell>
        </row>
        <row r="243">
          <cell r="A243" t="str">
            <v>BWSC22450</v>
          </cell>
          <cell r="B243" t="str">
            <v>BWSC</v>
          </cell>
          <cell r="C243">
            <v>450</v>
          </cell>
          <cell r="D243">
            <v>22</v>
          </cell>
          <cell r="E243">
            <v>450</v>
          </cell>
        </row>
        <row r="244">
          <cell r="A244" t="str">
            <v>BWSC22500</v>
          </cell>
          <cell r="B244" t="str">
            <v>BWSC</v>
          </cell>
          <cell r="C244">
            <v>500</v>
          </cell>
          <cell r="D244">
            <v>22</v>
          </cell>
          <cell r="E244">
            <v>500</v>
          </cell>
        </row>
        <row r="245">
          <cell r="A245" t="str">
            <v>BWSC22600</v>
          </cell>
          <cell r="B245" t="str">
            <v>BWSC</v>
          </cell>
          <cell r="C245">
            <v>600</v>
          </cell>
          <cell r="D245">
            <v>22</v>
          </cell>
          <cell r="E245">
            <v>600</v>
          </cell>
        </row>
        <row r="246">
          <cell r="A246" t="str">
            <v>BWSC22700</v>
          </cell>
          <cell r="B246" t="str">
            <v>BWSC</v>
          </cell>
          <cell r="C246">
            <v>700</v>
          </cell>
          <cell r="D246">
            <v>22</v>
          </cell>
          <cell r="E246">
            <v>700</v>
          </cell>
        </row>
        <row r="247">
          <cell r="A247" t="str">
            <v>BWSC22800</v>
          </cell>
          <cell r="B247" t="str">
            <v>BWSC</v>
          </cell>
          <cell r="C247">
            <v>800</v>
          </cell>
          <cell r="D247">
            <v>22</v>
          </cell>
          <cell r="E247">
            <v>800</v>
          </cell>
        </row>
        <row r="248">
          <cell r="A248" t="str">
            <v>BWSC22900</v>
          </cell>
          <cell r="B248" t="str">
            <v>BWSC</v>
          </cell>
          <cell r="C248">
            <v>900</v>
          </cell>
          <cell r="D248">
            <v>22</v>
          </cell>
          <cell r="E248">
            <v>900</v>
          </cell>
        </row>
        <row r="249">
          <cell r="A249" t="str">
            <v>BWSC221000</v>
          </cell>
          <cell r="B249" t="str">
            <v>BWSC</v>
          </cell>
          <cell r="C249">
            <v>1000</v>
          </cell>
          <cell r="D249">
            <v>22</v>
          </cell>
          <cell r="E249">
            <v>1000</v>
          </cell>
        </row>
        <row r="250">
          <cell r="A250" t="str">
            <v>GRP350</v>
          </cell>
          <cell r="B250" t="str">
            <v>GRP</v>
          </cell>
          <cell r="C250">
            <v>350</v>
          </cell>
          <cell r="E250">
            <v>350</v>
          </cell>
        </row>
        <row r="251">
          <cell r="A251" t="str">
            <v>GRP400</v>
          </cell>
          <cell r="B251" t="str">
            <v>GRP</v>
          </cell>
          <cell r="C251">
            <v>400</v>
          </cell>
          <cell r="E251">
            <v>400</v>
          </cell>
        </row>
        <row r="252">
          <cell r="A252" t="str">
            <v>GRP450</v>
          </cell>
          <cell r="B252" t="str">
            <v>GRP</v>
          </cell>
          <cell r="C252">
            <v>450</v>
          </cell>
          <cell r="E252">
            <v>450</v>
          </cell>
        </row>
        <row r="253">
          <cell r="A253" t="str">
            <v>GRP500</v>
          </cell>
          <cell r="B253" t="str">
            <v>GRP</v>
          </cell>
          <cell r="C253">
            <v>500</v>
          </cell>
          <cell r="E253">
            <v>500</v>
          </cell>
        </row>
        <row r="254">
          <cell r="A254" t="str">
            <v>GRP600</v>
          </cell>
          <cell r="B254" t="str">
            <v>GRP</v>
          </cell>
          <cell r="C254">
            <v>600</v>
          </cell>
          <cell r="E254">
            <v>600</v>
          </cell>
        </row>
        <row r="255">
          <cell r="A255" t="str">
            <v>GRP700</v>
          </cell>
          <cell r="B255" t="str">
            <v>GRP</v>
          </cell>
          <cell r="C255">
            <v>700</v>
          </cell>
          <cell r="E255">
            <v>700</v>
          </cell>
        </row>
        <row r="256">
          <cell r="A256" t="str">
            <v>GRP800</v>
          </cell>
          <cell r="B256" t="str">
            <v>GRP</v>
          </cell>
          <cell r="C256">
            <v>800</v>
          </cell>
          <cell r="E256">
            <v>800</v>
          </cell>
        </row>
        <row r="257">
          <cell r="A257" t="str">
            <v>GRP900</v>
          </cell>
          <cell r="B257" t="str">
            <v>GRP</v>
          </cell>
          <cell r="C257">
            <v>900</v>
          </cell>
          <cell r="E257">
            <v>900</v>
          </cell>
        </row>
        <row r="258">
          <cell r="A258" t="str">
            <v>GRP1000</v>
          </cell>
          <cell r="B258" t="str">
            <v>GRP</v>
          </cell>
          <cell r="C258">
            <v>1000</v>
          </cell>
          <cell r="E258">
            <v>1000</v>
          </cell>
        </row>
        <row r="259">
          <cell r="A259" t="str">
            <v>MS580</v>
          </cell>
          <cell r="B259" t="str">
            <v>MS</v>
          </cell>
          <cell r="C259">
            <v>80</v>
          </cell>
          <cell r="D259">
            <v>5</v>
          </cell>
          <cell r="E259">
            <v>80</v>
          </cell>
        </row>
        <row r="260">
          <cell r="A260" t="str">
            <v>MS5100</v>
          </cell>
          <cell r="B260" t="str">
            <v>MS</v>
          </cell>
          <cell r="C260">
            <v>100</v>
          </cell>
          <cell r="D260">
            <v>5</v>
          </cell>
          <cell r="E260">
            <v>100</v>
          </cell>
        </row>
        <row r="261">
          <cell r="A261" t="str">
            <v>MS5125</v>
          </cell>
          <cell r="B261" t="str">
            <v>MS</v>
          </cell>
          <cell r="C261">
            <v>125</v>
          </cell>
          <cell r="D261">
            <v>5</v>
          </cell>
          <cell r="E261">
            <v>125</v>
          </cell>
        </row>
        <row r="262">
          <cell r="A262" t="str">
            <v>MS5150</v>
          </cell>
          <cell r="B262" t="str">
            <v>MS</v>
          </cell>
          <cell r="C262">
            <v>150</v>
          </cell>
          <cell r="D262">
            <v>5</v>
          </cell>
          <cell r="E262">
            <v>150</v>
          </cell>
        </row>
        <row r="263">
          <cell r="A263" t="str">
            <v>MS5200</v>
          </cell>
          <cell r="B263" t="str">
            <v>MS</v>
          </cell>
          <cell r="C263">
            <v>200</v>
          </cell>
          <cell r="D263">
            <v>5</v>
          </cell>
          <cell r="E263">
            <v>200</v>
          </cell>
        </row>
        <row r="264">
          <cell r="A264" t="str">
            <v>MS5250</v>
          </cell>
          <cell r="B264" t="str">
            <v>MS</v>
          </cell>
          <cell r="C264">
            <v>250</v>
          </cell>
          <cell r="D264">
            <v>5</v>
          </cell>
          <cell r="E264">
            <v>250</v>
          </cell>
        </row>
        <row r="265">
          <cell r="A265" t="str">
            <v>MS5300</v>
          </cell>
          <cell r="B265" t="str">
            <v>MS</v>
          </cell>
          <cell r="C265">
            <v>300</v>
          </cell>
          <cell r="D265">
            <v>5</v>
          </cell>
          <cell r="E265">
            <v>300</v>
          </cell>
        </row>
        <row r="266">
          <cell r="A266" t="str">
            <v>MS5350</v>
          </cell>
          <cell r="B266" t="str">
            <v>MS</v>
          </cell>
          <cell r="C266">
            <v>350</v>
          </cell>
          <cell r="D266">
            <v>5</v>
          </cell>
          <cell r="E266">
            <v>350</v>
          </cell>
        </row>
        <row r="267">
          <cell r="A267" t="str">
            <v>MS5400</v>
          </cell>
          <cell r="B267" t="str">
            <v>MS</v>
          </cell>
          <cell r="C267">
            <v>400</v>
          </cell>
          <cell r="D267">
            <v>5</v>
          </cell>
          <cell r="E267">
            <v>400</v>
          </cell>
        </row>
        <row r="268">
          <cell r="A268" t="str">
            <v>MS5450</v>
          </cell>
          <cell r="B268" t="str">
            <v>MS</v>
          </cell>
          <cell r="C268">
            <v>450</v>
          </cell>
          <cell r="D268">
            <v>5</v>
          </cell>
          <cell r="E268">
            <v>450</v>
          </cell>
        </row>
        <row r="269">
          <cell r="A269" t="str">
            <v>MS5500</v>
          </cell>
          <cell r="B269" t="str">
            <v>MS</v>
          </cell>
          <cell r="C269">
            <v>500</v>
          </cell>
          <cell r="D269">
            <v>5</v>
          </cell>
          <cell r="E269">
            <v>500</v>
          </cell>
        </row>
        <row r="270">
          <cell r="A270" t="str">
            <v>MS5600</v>
          </cell>
          <cell r="B270" t="str">
            <v>MS</v>
          </cell>
          <cell r="C270">
            <v>600</v>
          </cell>
          <cell r="D270">
            <v>5</v>
          </cell>
          <cell r="E270">
            <v>600</v>
          </cell>
        </row>
        <row r="271">
          <cell r="A271" t="str">
            <v>MS5700</v>
          </cell>
          <cell r="B271" t="str">
            <v>MS</v>
          </cell>
          <cell r="C271">
            <v>700</v>
          </cell>
          <cell r="D271">
            <v>5</v>
          </cell>
          <cell r="E271">
            <v>700</v>
          </cell>
        </row>
        <row r="272">
          <cell r="A272" t="str">
            <v>MS5800</v>
          </cell>
          <cell r="B272" t="str">
            <v>MS</v>
          </cell>
          <cell r="C272">
            <v>800</v>
          </cell>
          <cell r="D272">
            <v>5</v>
          </cell>
          <cell r="E272">
            <v>800</v>
          </cell>
        </row>
        <row r="273">
          <cell r="A273" t="str">
            <v>MS5900</v>
          </cell>
          <cell r="B273" t="str">
            <v>MS</v>
          </cell>
          <cell r="C273">
            <v>900</v>
          </cell>
          <cell r="D273">
            <v>5</v>
          </cell>
          <cell r="E273">
            <v>900</v>
          </cell>
        </row>
        <row r="274">
          <cell r="A274" t="str">
            <v>MS51000</v>
          </cell>
          <cell r="B274" t="str">
            <v>MS</v>
          </cell>
          <cell r="C274">
            <v>1000</v>
          </cell>
          <cell r="D274">
            <v>5</v>
          </cell>
          <cell r="E274">
            <v>1000</v>
          </cell>
        </row>
        <row r="275">
          <cell r="A275" t="str">
            <v>MS680</v>
          </cell>
          <cell r="B275" t="str">
            <v>MS</v>
          </cell>
          <cell r="C275">
            <v>80</v>
          </cell>
          <cell r="D275">
            <v>6</v>
          </cell>
          <cell r="E275">
            <v>80</v>
          </cell>
        </row>
        <row r="276">
          <cell r="A276" t="str">
            <v>MS6100</v>
          </cell>
          <cell r="B276" t="str">
            <v>MS</v>
          </cell>
          <cell r="C276">
            <v>100</v>
          </cell>
          <cell r="D276">
            <v>6</v>
          </cell>
          <cell r="E276">
            <v>100</v>
          </cell>
        </row>
        <row r="277">
          <cell r="A277" t="str">
            <v>MS6125</v>
          </cell>
          <cell r="B277" t="str">
            <v>MS</v>
          </cell>
          <cell r="C277">
            <v>125</v>
          </cell>
          <cell r="D277">
            <v>6</v>
          </cell>
          <cell r="E277">
            <v>125</v>
          </cell>
        </row>
        <row r="278">
          <cell r="A278" t="str">
            <v>MS6150</v>
          </cell>
          <cell r="B278" t="str">
            <v>MS</v>
          </cell>
          <cell r="C278">
            <v>150</v>
          </cell>
          <cell r="D278">
            <v>6</v>
          </cell>
          <cell r="E278">
            <v>150</v>
          </cell>
        </row>
        <row r="279">
          <cell r="A279" t="str">
            <v>MS6200</v>
          </cell>
          <cell r="B279" t="str">
            <v>MS</v>
          </cell>
          <cell r="C279">
            <v>200</v>
          </cell>
          <cell r="D279">
            <v>6</v>
          </cell>
          <cell r="E279">
            <v>200</v>
          </cell>
        </row>
        <row r="280">
          <cell r="A280" t="str">
            <v>MS6250</v>
          </cell>
          <cell r="B280" t="str">
            <v>MS</v>
          </cell>
          <cell r="C280">
            <v>250</v>
          </cell>
          <cell r="D280">
            <v>6</v>
          </cell>
          <cell r="E280">
            <v>250</v>
          </cell>
        </row>
        <row r="281">
          <cell r="A281" t="str">
            <v>MS6300</v>
          </cell>
          <cell r="B281" t="str">
            <v>MS</v>
          </cell>
          <cell r="C281">
            <v>300</v>
          </cell>
          <cell r="D281">
            <v>6</v>
          </cell>
          <cell r="E281">
            <v>300</v>
          </cell>
        </row>
        <row r="282">
          <cell r="A282" t="str">
            <v>MS6350</v>
          </cell>
          <cell r="B282" t="str">
            <v>MS</v>
          </cell>
          <cell r="C282">
            <v>350</v>
          </cell>
          <cell r="D282">
            <v>6</v>
          </cell>
          <cell r="E282">
            <v>350</v>
          </cell>
        </row>
        <row r="283">
          <cell r="A283" t="str">
            <v>MS6400</v>
          </cell>
          <cell r="B283" t="str">
            <v>MS</v>
          </cell>
          <cell r="C283">
            <v>400</v>
          </cell>
          <cell r="D283">
            <v>6</v>
          </cell>
          <cell r="E283">
            <v>400</v>
          </cell>
        </row>
        <row r="284">
          <cell r="A284" t="str">
            <v>MS6450</v>
          </cell>
          <cell r="B284" t="str">
            <v>MS</v>
          </cell>
          <cell r="C284">
            <v>450</v>
          </cell>
          <cell r="D284">
            <v>6</v>
          </cell>
          <cell r="E284">
            <v>450</v>
          </cell>
        </row>
        <row r="285">
          <cell r="A285" t="str">
            <v>MS6500</v>
          </cell>
          <cell r="B285" t="str">
            <v>MS</v>
          </cell>
          <cell r="C285">
            <v>500</v>
          </cell>
          <cell r="D285">
            <v>6</v>
          </cell>
          <cell r="E285">
            <v>500</v>
          </cell>
        </row>
        <row r="286">
          <cell r="A286" t="str">
            <v>MS6600</v>
          </cell>
          <cell r="B286" t="str">
            <v>MS</v>
          </cell>
          <cell r="C286">
            <v>600</v>
          </cell>
          <cell r="D286">
            <v>6</v>
          </cell>
          <cell r="E286">
            <v>600</v>
          </cell>
        </row>
        <row r="287">
          <cell r="A287" t="str">
            <v>MS6700</v>
          </cell>
          <cell r="B287" t="str">
            <v>MS</v>
          </cell>
          <cell r="C287">
            <v>700</v>
          </cell>
          <cell r="D287">
            <v>6</v>
          </cell>
          <cell r="E287">
            <v>700</v>
          </cell>
        </row>
        <row r="288">
          <cell r="A288" t="str">
            <v>MS6800</v>
          </cell>
          <cell r="B288" t="str">
            <v>MS</v>
          </cell>
          <cell r="C288">
            <v>800</v>
          </cell>
          <cell r="D288">
            <v>6</v>
          </cell>
          <cell r="E288">
            <v>800</v>
          </cell>
        </row>
        <row r="289">
          <cell r="A289" t="str">
            <v>MS6900</v>
          </cell>
          <cell r="B289" t="str">
            <v>MS</v>
          </cell>
          <cell r="C289">
            <v>900</v>
          </cell>
          <cell r="D289">
            <v>6</v>
          </cell>
          <cell r="E289">
            <v>900</v>
          </cell>
        </row>
        <row r="290">
          <cell r="A290" t="str">
            <v>MS61000</v>
          </cell>
          <cell r="B290" t="str">
            <v>MS</v>
          </cell>
          <cell r="C290">
            <v>1000</v>
          </cell>
          <cell r="D290">
            <v>6</v>
          </cell>
          <cell r="E290">
            <v>1000</v>
          </cell>
        </row>
        <row r="291">
          <cell r="A291" t="str">
            <v>MS880</v>
          </cell>
          <cell r="B291" t="str">
            <v>MS</v>
          </cell>
          <cell r="C291">
            <v>80</v>
          </cell>
          <cell r="D291">
            <v>8</v>
          </cell>
          <cell r="E291">
            <v>80</v>
          </cell>
        </row>
        <row r="292">
          <cell r="A292" t="str">
            <v>MS8100</v>
          </cell>
          <cell r="B292" t="str">
            <v>MS</v>
          </cell>
          <cell r="C292">
            <v>100</v>
          </cell>
          <cell r="D292">
            <v>8</v>
          </cell>
          <cell r="E292">
            <v>100</v>
          </cell>
        </row>
        <row r="293">
          <cell r="A293" t="str">
            <v>MS8125</v>
          </cell>
          <cell r="B293" t="str">
            <v>MS</v>
          </cell>
          <cell r="C293">
            <v>125</v>
          </cell>
          <cell r="D293">
            <v>8</v>
          </cell>
          <cell r="E293">
            <v>125</v>
          </cell>
        </row>
        <row r="294">
          <cell r="A294" t="str">
            <v>MS8150</v>
          </cell>
          <cell r="B294" t="str">
            <v>MS</v>
          </cell>
          <cell r="C294">
            <v>150</v>
          </cell>
          <cell r="D294">
            <v>8</v>
          </cell>
          <cell r="E294">
            <v>150</v>
          </cell>
        </row>
        <row r="295">
          <cell r="A295" t="str">
            <v>MS8200</v>
          </cell>
          <cell r="B295" t="str">
            <v>MS</v>
          </cell>
          <cell r="C295">
            <v>200</v>
          </cell>
          <cell r="D295">
            <v>8</v>
          </cell>
          <cell r="E295">
            <v>200</v>
          </cell>
        </row>
        <row r="296">
          <cell r="A296" t="str">
            <v>MS8250</v>
          </cell>
          <cell r="B296" t="str">
            <v>MS</v>
          </cell>
          <cell r="C296">
            <v>250</v>
          </cell>
          <cell r="D296">
            <v>8</v>
          </cell>
          <cell r="E296">
            <v>250</v>
          </cell>
        </row>
        <row r="297">
          <cell r="A297" t="str">
            <v>MS8300</v>
          </cell>
          <cell r="B297" t="str">
            <v>MS</v>
          </cell>
          <cell r="C297">
            <v>300</v>
          </cell>
          <cell r="D297">
            <v>8</v>
          </cell>
          <cell r="E297">
            <v>300</v>
          </cell>
        </row>
        <row r="298">
          <cell r="A298" t="str">
            <v>MS8350</v>
          </cell>
          <cell r="B298" t="str">
            <v>MS</v>
          </cell>
          <cell r="C298">
            <v>350</v>
          </cell>
          <cell r="D298">
            <v>8</v>
          </cell>
          <cell r="E298">
            <v>350</v>
          </cell>
        </row>
        <row r="299">
          <cell r="A299" t="str">
            <v>MS8400</v>
          </cell>
          <cell r="B299" t="str">
            <v>MS</v>
          </cell>
          <cell r="C299">
            <v>400</v>
          </cell>
          <cell r="D299">
            <v>8</v>
          </cell>
          <cell r="E299">
            <v>400</v>
          </cell>
        </row>
        <row r="300">
          <cell r="A300" t="str">
            <v>MS8450</v>
          </cell>
          <cell r="B300" t="str">
            <v>MS</v>
          </cell>
          <cell r="C300">
            <v>450</v>
          </cell>
          <cell r="D300">
            <v>8</v>
          </cell>
          <cell r="E300">
            <v>450</v>
          </cell>
        </row>
        <row r="301">
          <cell r="A301" t="str">
            <v>MS8500</v>
          </cell>
          <cell r="B301" t="str">
            <v>MS</v>
          </cell>
          <cell r="C301">
            <v>500</v>
          </cell>
          <cell r="D301">
            <v>8</v>
          </cell>
          <cell r="E301">
            <v>500</v>
          </cell>
        </row>
        <row r="302">
          <cell r="A302" t="str">
            <v>MS8600</v>
          </cell>
          <cell r="B302" t="str">
            <v>MS</v>
          </cell>
          <cell r="C302">
            <v>600</v>
          </cell>
          <cell r="D302">
            <v>8</v>
          </cell>
          <cell r="E302">
            <v>600</v>
          </cell>
        </row>
        <row r="303">
          <cell r="A303" t="str">
            <v>MS8700</v>
          </cell>
          <cell r="B303" t="str">
            <v>MS</v>
          </cell>
          <cell r="C303">
            <v>700</v>
          </cell>
          <cell r="D303">
            <v>8</v>
          </cell>
          <cell r="E303">
            <v>700</v>
          </cell>
        </row>
        <row r="304">
          <cell r="A304" t="str">
            <v>MS8800</v>
          </cell>
          <cell r="B304" t="str">
            <v>MS</v>
          </cell>
          <cell r="C304">
            <v>800</v>
          </cell>
          <cell r="D304">
            <v>8</v>
          </cell>
          <cell r="E304">
            <v>800</v>
          </cell>
        </row>
        <row r="305">
          <cell r="A305" t="str">
            <v>MS8900</v>
          </cell>
          <cell r="B305" t="str">
            <v>MS</v>
          </cell>
          <cell r="C305">
            <v>900</v>
          </cell>
          <cell r="D305">
            <v>8</v>
          </cell>
          <cell r="E305">
            <v>900</v>
          </cell>
        </row>
        <row r="306">
          <cell r="A306" t="str">
            <v>MS81000</v>
          </cell>
          <cell r="B306" t="str">
            <v>MS</v>
          </cell>
          <cell r="C306">
            <v>1000</v>
          </cell>
          <cell r="D306">
            <v>8</v>
          </cell>
          <cell r="E306">
            <v>1000</v>
          </cell>
        </row>
        <row r="307">
          <cell r="A307" t="str">
            <v>MS1080</v>
          </cell>
          <cell r="B307" t="str">
            <v>MS</v>
          </cell>
          <cell r="C307">
            <v>80</v>
          </cell>
          <cell r="D307">
            <v>10</v>
          </cell>
          <cell r="E307">
            <v>80</v>
          </cell>
        </row>
        <row r="308">
          <cell r="A308" t="str">
            <v>MS10100</v>
          </cell>
          <cell r="B308" t="str">
            <v>MS</v>
          </cell>
          <cell r="C308">
            <v>100</v>
          </cell>
          <cell r="D308">
            <v>10</v>
          </cell>
          <cell r="E308">
            <v>100</v>
          </cell>
        </row>
        <row r="309">
          <cell r="A309" t="str">
            <v>MS10125</v>
          </cell>
          <cell r="B309" t="str">
            <v>MS</v>
          </cell>
          <cell r="C309">
            <v>125</v>
          </cell>
          <cell r="D309">
            <v>10</v>
          </cell>
          <cell r="E309">
            <v>125</v>
          </cell>
        </row>
        <row r="310">
          <cell r="A310" t="str">
            <v>MS10150</v>
          </cell>
          <cell r="B310" t="str">
            <v>MS</v>
          </cell>
          <cell r="C310">
            <v>150</v>
          </cell>
          <cell r="D310">
            <v>10</v>
          </cell>
          <cell r="E310">
            <v>150</v>
          </cell>
        </row>
        <row r="311">
          <cell r="A311" t="str">
            <v>MS10200</v>
          </cell>
          <cell r="B311" t="str">
            <v>MS</v>
          </cell>
          <cell r="C311">
            <v>200</v>
          </cell>
          <cell r="D311">
            <v>10</v>
          </cell>
          <cell r="E311">
            <v>200</v>
          </cell>
        </row>
        <row r="312">
          <cell r="A312" t="str">
            <v>MS10250</v>
          </cell>
          <cell r="B312" t="str">
            <v>MS</v>
          </cell>
          <cell r="C312">
            <v>250</v>
          </cell>
          <cell r="D312">
            <v>10</v>
          </cell>
          <cell r="E312">
            <v>250</v>
          </cell>
        </row>
        <row r="313">
          <cell r="A313" t="str">
            <v>MS10300</v>
          </cell>
          <cell r="B313" t="str">
            <v>MS</v>
          </cell>
          <cell r="C313">
            <v>300</v>
          </cell>
          <cell r="D313">
            <v>10</v>
          </cell>
          <cell r="E313">
            <v>300</v>
          </cell>
        </row>
        <row r="314">
          <cell r="A314" t="str">
            <v>MS10350</v>
          </cell>
          <cell r="B314" t="str">
            <v>MS</v>
          </cell>
          <cell r="C314">
            <v>350</v>
          </cell>
          <cell r="D314">
            <v>10</v>
          </cell>
          <cell r="E314">
            <v>350</v>
          </cell>
        </row>
        <row r="315">
          <cell r="A315" t="str">
            <v>MS10400</v>
          </cell>
          <cell r="B315" t="str">
            <v>MS</v>
          </cell>
          <cell r="C315">
            <v>400</v>
          </cell>
          <cell r="D315">
            <v>10</v>
          </cell>
          <cell r="E315">
            <v>400</v>
          </cell>
        </row>
        <row r="316">
          <cell r="A316" t="str">
            <v>MS10450</v>
          </cell>
          <cell r="B316" t="str">
            <v>MS</v>
          </cell>
          <cell r="C316">
            <v>450</v>
          </cell>
          <cell r="D316">
            <v>10</v>
          </cell>
          <cell r="E316">
            <v>450</v>
          </cell>
        </row>
        <row r="317">
          <cell r="A317" t="str">
            <v>MS10500</v>
          </cell>
          <cell r="B317" t="str">
            <v>MS</v>
          </cell>
          <cell r="C317">
            <v>500</v>
          </cell>
          <cell r="D317">
            <v>10</v>
          </cell>
          <cell r="E317">
            <v>500</v>
          </cell>
        </row>
        <row r="318">
          <cell r="A318" t="str">
            <v>MS10600</v>
          </cell>
          <cell r="B318" t="str">
            <v>MS</v>
          </cell>
          <cell r="C318">
            <v>600</v>
          </cell>
          <cell r="D318">
            <v>10</v>
          </cell>
          <cell r="E318">
            <v>600</v>
          </cell>
        </row>
        <row r="319">
          <cell r="A319" t="str">
            <v>MS10700</v>
          </cell>
          <cell r="B319" t="str">
            <v>MS</v>
          </cell>
          <cell r="C319">
            <v>700</v>
          </cell>
          <cell r="D319">
            <v>10</v>
          </cell>
          <cell r="E319">
            <v>700</v>
          </cell>
        </row>
        <row r="320">
          <cell r="A320" t="str">
            <v>MS10800</v>
          </cell>
          <cell r="B320" t="str">
            <v>MS</v>
          </cell>
          <cell r="C320">
            <v>800</v>
          </cell>
          <cell r="D320">
            <v>10</v>
          </cell>
          <cell r="E320">
            <v>800</v>
          </cell>
        </row>
        <row r="321">
          <cell r="A321" t="str">
            <v>MS10900</v>
          </cell>
          <cell r="B321" t="str">
            <v>MS</v>
          </cell>
          <cell r="C321">
            <v>900</v>
          </cell>
          <cell r="D321">
            <v>10</v>
          </cell>
          <cell r="E321">
            <v>900</v>
          </cell>
        </row>
        <row r="322">
          <cell r="A322" t="str">
            <v>MS101000</v>
          </cell>
          <cell r="B322" t="str">
            <v>MS</v>
          </cell>
          <cell r="C322">
            <v>1000</v>
          </cell>
          <cell r="D322">
            <v>10</v>
          </cell>
          <cell r="E322">
            <v>1000</v>
          </cell>
        </row>
      </sheetData>
      <sheetData sheetId="4">
        <row r="4">
          <cell r="A4" t="str">
            <v>PVC463</v>
          </cell>
          <cell r="B4" t="str">
            <v>PVC</v>
          </cell>
          <cell r="C4">
            <v>63</v>
          </cell>
          <cell r="D4">
            <v>4</v>
          </cell>
          <cell r="E4">
            <v>0.18543008999999999</v>
          </cell>
        </row>
        <row r="5">
          <cell r="A5" t="str">
            <v>PVC475</v>
          </cell>
          <cell r="B5" t="str">
            <v>PVC</v>
          </cell>
          <cell r="C5">
            <v>75</v>
          </cell>
          <cell r="D5">
            <v>4</v>
          </cell>
          <cell r="E5">
            <v>0.12858473000000001</v>
          </cell>
        </row>
        <row r="6">
          <cell r="A6" t="str">
            <v>PVC490</v>
          </cell>
          <cell r="B6" t="str">
            <v>PVC</v>
          </cell>
          <cell r="C6">
            <v>90</v>
          </cell>
          <cell r="D6">
            <v>4</v>
          </cell>
          <cell r="E6">
            <v>8.8417140000000005E-2</v>
          </cell>
        </row>
        <row r="7">
          <cell r="A7" t="str">
            <v>PVC4110</v>
          </cell>
          <cell r="B7" t="str">
            <v>PVC</v>
          </cell>
          <cell r="C7">
            <v>110</v>
          </cell>
          <cell r="D7">
            <v>4</v>
          </cell>
          <cell r="E7">
            <v>5.7090519999999999E-2</v>
          </cell>
        </row>
        <row r="8">
          <cell r="A8" t="str">
            <v>PVC4125</v>
          </cell>
          <cell r="B8" t="str">
            <v>PVC</v>
          </cell>
          <cell r="C8">
            <v>125</v>
          </cell>
          <cell r="D8">
            <v>4</v>
          </cell>
          <cell r="E8">
            <v>4.4137429999999998E-2</v>
          </cell>
        </row>
        <row r="9">
          <cell r="A9" t="str">
            <v>PVC4140</v>
          </cell>
          <cell r="B9" t="str">
            <v>PVC</v>
          </cell>
          <cell r="C9">
            <v>140</v>
          </cell>
          <cell r="D9">
            <v>4</v>
          </cell>
          <cell r="E9">
            <v>3.5140060000000001E-2</v>
          </cell>
        </row>
        <row r="10">
          <cell r="A10" t="str">
            <v>PVC4160</v>
          </cell>
          <cell r="B10" t="str">
            <v>PVC</v>
          </cell>
          <cell r="C10">
            <v>160</v>
          </cell>
          <cell r="D10">
            <v>4</v>
          </cell>
          <cell r="E10">
            <v>2.6738720000000001E-2</v>
          </cell>
        </row>
        <row r="11">
          <cell r="A11" t="str">
            <v>PVC4180</v>
          </cell>
          <cell r="B11" t="str">
            <v>PVC</v>
          </cell>
          <cell r="C11">
            <v>180</v>
          </cell>
          <cell r="D11">
            <v>4</v>
          </cell>
          <cell r="E11">
            <v>2.1296240000000001E-2</v>
          </cell>
        </row>
        <row r="12">
          <cell r="A12" t="str">
            <v>PVC4200</v>
          </cell>
          <cell r="B12" t="str">
            <v>PVC</v>
          </cell>
          <cell r="C12">
            <v>200</v>
          </cell>
          <cell r="D12">
            <v>4</v>
          </cell>
          <cell r="E12">
            <v>1.696429E-2</v>
          </cell>
        </row>
        <row r="13">
          <cell r="A13" t="str">
            <v>PVC4225</v>
          </cell>
          <cell r="B13" t="str">
            <v>PVC</v>
          </cell>
          <cell r="C13">
            <v>225</v>
          </cell>
          <cell r="D13">
            <v>4</v>
          </cell>
          <cell r="E13">
            <v>1.3456060000000001E-2</v>
          </cell>
        </row>
        <row r="14">
          <cell r="A14" t="str">
            <v>PVC4250</v>
          </cell>
          <cell r="B14" t="str">
            <v>PVC</v>
          </cell>
          <cell r="C14">
            <v>250</v>
          </cell>
          <cell r="D14">
            <v>4</v>
          </cell>
          <cell r="E14">
            <v>1.073005E-2</v>
          </cell>
        </row>
        <row r="15">
          <cell r="A15" t="str">
            <v>PVC4280</v>
          </cell>
          <cell r="B15" t="str">
            <v>PVC</v>
          </cell>
          <cell r="C15">
            <v>280</v>
          </cell>
          <cell r="D15">
            <v>4</v>
          </cell>
          <cell r="E15">
            <v>8.6408000000000006E-3</v>
          </cell>
        </row>
        <row r="16">
          <cell r="A16" t="str">
            <v>PVC4315</v>
          </cell>
          <cell r="B16" t="str">
            <v>PVC</v>
          </cell>
          <cell r="C16">
            <v>315</v>
          </cell>
          <cell r="D16">
            <v>4</v>
          </cell>
          <cell r="E16">
            <v>6.8145999999999997E-3</v>
          </cell>
        </row>
        <row r="17">
          <cell r="A17" t="str">
            <v>PVC4355</v>
          </cell>
          <cell r="B17" t="str">
            <v>PVC</v>
          </cell>
          <cell r="C17">
            <v>355</v>
          </cell>
          <cell r="D17">
            <v>4</v>
          </cell>
        </row>
        <row r="18">
          <cell r="A18" t="str">
            <v>PVC4400</v>
          </cell>
          <cell r="B18" t="str">
            <v>PVC</v>
          </cell>
          <cell r="C18">
            <v>400</v>
          </cell>
          <cell r="D18">
            <v>4</v>
          </cell>
        </row>
        <row r="19">
          <cell r="A19" t="str">
            <v>PVC663</v>
          </cell>
          <cell r="B19" t="str">
            <v>PVC</v>
          </cell>
          <cell r="C19">
            <v>63</v>
          </cell>
          <cell r="D19">
            <v>6</v>
          </cell>
          <cell r="E19">
            <v>0.23433302</v>
          </cell>
        </row>
        <row r="20">
          <cell r="A20" t="str">
            <v>PVC675</v>
          </cell>
          <cell r="B20" t="str">
            <v>PVC</v>
          </cell>
          <cell r="C20">
            <v>75</v>
          </cell>
          <cell r="D20">
            <v>6</v>
          </cell>
          <cell r="E20">
            <v>0.16123288999999999</v>
          </cell>
        </row>
        <row r="21">
          <cell r="A21" t="str">
            <v>PVC690</v>
          </cell>
          <cell r="B21" t="str">
            <v>PVC</v>
          </cell>
          <cell r="C21">
            <v>90</v>
          </cell>
          <cell r="D21">
            <v>6</v>
          </cell>
          <cell r="E21">
            <v>0.11155078</v>
          </cell>
        </row>
        <row r="22">
          <cell r="A22" t="str">
            <v>PVC6110</v>
          </cell>
          <cell r="B22" t="str">
            <v>PVC</v>
          </cell>
          <cell r="C22">
            <v>110</v>
          </cell>
          <cell r="D22">
            <v>6</v>
          </cell>
          <cell r="E22">
            <v>7.2138649999999999E-2</v>
          </cell>
        </row>
        <row r="23">
          <cell r="A23" t="str">
            <v>PVC6125</v>
          </cell>
          <cell r="B23" t="str">
            <v>PVC</v>
          </cell>
          <cell r="C23">
            <v>125</v>
          </cell>
          <cell r="D23">
            <v>6</v>
          </cell>
          <cell r="E23">
            <v>5.6748119999999999E-2</v>
          </cell>
        </row>
        <row r="24">
          <cell r="A24" t="str">
            <v>PVC6140</v>
          </cell>
          <cell r="B24" t="str">
            <v>PVC</v>
          </cell>
          <cell r="C24">
            <v>140</v>
          </cell>
          <cell r="D24">
            <v>6</v>
          </cell>
          <cell r="E24">
            <v>4.4685620000000002E-2</v>
          </cell>
        </row>
        <row r="25">
          <cell r="A25" t="str">
            <v>PVC6160</v>
          </cell>
          <cell r="B25" t="str">
            <v>PVC</v>
          </cell>
          <cell r="C25">
            <v>160</v>
          </cell>
          <cell r="D25">
            <v>6</v>
          </cell>
          <cell r="E25">
            <v>3.389437E-2</v>
          </cell>
        </row>
        <row r="26">
          <cell r="A26" t="str">
            <v>PVC6180</v>
          </cell>
          <cell r="B26" t="str">
            <v>PVC</v>
          </cell>
          <cell r="C26">
            <v>180</v>
          </cell>
          <cell r="D26">
            <v>6</v>
          </cell>
          <cell r="E26">
            <v>2.7106479999999999E-2</v>
          </cell>
        </row>
        <row r="27">
          <cell r="A27" t="str">
            <v>PVC6200</v>
          </cell>
          <cell r="B27" t="str">
            <v>PVC</v>
          </cell>
          <cell r="C27">
            <v>200</v>
          </cell>
          <cell r="D27">
            <v>6</v>
          </cell>
          <cell r="E27">
            <v>2.197735E-2</v>
          </cell>
        </row>
        <row r="28">
          <cell r="A28" t="str">
            <v>PVC6225</v>
          </cell>
          <cell r="B28" t="str">
            <v>PVC</v>
          </cell>
          <cell r="C28">
            <v>225</v>
          </cell>
          <cell r="D28">
            <v>6</v>
          </cell>
          <cell r="E28">
            <v>1.6981139999999999E-2</v>
          </cell>
        </row>
        <row r="29">
          <cell r="A29" t="str">
            <v>PVC6250</v>
          </cell>
          <cell r="B29" t="str">
            <v>PVC</v>
          </cell>
          <cell r="C29">
            <v>250</v>
          </cell>
          <cell r="D29">
            <v>6</v>
          </cell>
          <cell r="E29">
            <v>1.3992569999999999E-2</v>
          </cell>
        </row>
        <row r="30">
          <cell r="A30" t="str">
            <v>PVC6280</v>
          </cell>
          <cell r="B30" t="str">
            <v>PVC</v>
          </cell>
          <cell r="C30">
            <v>280</v>
          </cell>
          <cell r="D30">
            <v>6</v>
          </cell>
          <cell r="E30">
            <v>1.11714E-2</v>
          </cell>
        </row>
        <row r="31">
          <cell r="A31" t="str">
            <v>PVC6315</v>
          </cell>
          <cell r="B31" t="str">
            <v>PVC</v>
          </cell>
          <cell r="C31">
            <v>315</v>
          </cell>
          <cell r="D31">
            <v>6</v>
          </cell>
          <cell r="E31">
            <v>8.83894E-3</v>
          </cell>
        </row>
        <row r="32">
          <cell r="A32" t="str">
            <v>PVC6355</v>
          </cell>
          <cell r="B32" t="str">
            <v>PVC</v>
          </cell>
          <cell r="C32">
            <v>355</v>
          </cell>
          <cell r="D32">
            <v>6</v>
          </cell>
        </row>
        <row r="33">
          <cell r="A33" t="str">
            <v>PVC6400</v>
          </cell>
          <cell r="B33" t="str">
            <v>PVC</v>
          </cell>
          <cell r="C33">
            <v>400</v>
          </cell>
          <cell r="D33">
            <v>6</v>
          </cell>
        </row>
        <row r="34">
          <cell r="A34" t="str">
            <v>PVC1063</v>
          </cell>
          <cell r="B34" t="str">
            <v>PVC</v>
          </cell>
          <cell r="C34">
            <v>63</v>
          </cell>
          <cell r="D34">
            <v>10</v>
          </cell>
          <cell r="E34">
            <v>0.32104532000000002</v>
          </cell>
        </row>
        <row r="35">
          <cell r="A35" t="str">
            <v>PVC1075</v>
          </cell>
          <cell r="B35" t="str">
            <v>PVC</v>
          </cell>
          <cell r="C35">
            <v>75</v>
          </cell>
          <cell r="D35">
            <v>10</v>
          </cell>
          <cell r="E35">
            <v>0.22725295000000001</v>
          </cell>
        </row>
        <row r="36">
          <cell r="A36" t="str">
            <v>PVC1090</v>
          </cell>
          <cell r="B36" t="str">
            <v>PVC</v>
          </cell>
          <cell r="C36">
            <v>90</v>
          </cell>
          <cell r="D36">
            <v>10</v>
          </cell>
          <cell r="E36">
            <v>0.15387228999999999</v>
          </cell>
        </row>
        <row r="37">
          <cell r="A37" t="str">
            <v>PVC10110</v>
          </cell>
          <cell r="B37" t="str">
            <v>PVC</v>
          </cell>
          <cell r="C37">
            <v>110</v>
          </cell>
          <cell r="D37">
            <v>10</v>
          </cell>
          <cell r="E37">
            <v>0.10460234</v>
          </cell>
        </row>
        <row r="38">
          <cell r="A38" t="str">
            <v>PVC10125</v>
          </cell>
          <cell r="B38" t="str">
            <v>PVC</v>
          </cell>
          <cell r="C38">
            <v>125</v>
          </cell>
          <cell r="D38">
            <v>10</v>
          </cell>
          <cell r="E38">
            <v>8.0446829999999997E-2</v>
          </cell>
        </row>
        <row r="39">
          <cell r="A39" t="str">
            <v>PVC10140</v>
          </cell>
          <cell r="B39" t="str">
            <v>PVC</v>
          </cell>
          <cell r="C39">
            <v>140</v>
          </cell>
          <cell r="D39">
            <v>10</v>
          </cell>
          <cell r="E39">
            <v>6.3783359999999997E-2</v>
          </cell>
        </row>
        <row r="40">
          <cell r="A40" t="str">
            <v>PVC10160</v>
          </cell>
          <cell r="B40" t="str">
            <v>PVC</v>
          </cell>
          <cell r="C40">
            <v>160</v>
          </cell>
          <cell r="D40">
            <v>10</v>
          </cell>
          <cell r="E40">
            <v>4.8945219999999998E-2</v>
          </cell>
        </row>
        <row r="41">
          <cell r="A41" t="str">
            <v>PVC10180</v>
          </cell>
          <cell r="B41" t="str">
            <v>PVC</v>
          </cell>
          <cell r="C41">
            <v>180</v>
          </cell>
          <cell r="D41">
            <v>10</v>
          </cell>
          <cell r="E41">
            <v>3.846807E-2</v>
          </cell>
        </row>
        <row r="42">
          <cell r="A42" t="str">
            <v>PVC10200</v>
          </cell>
          <cell r="B42" t="str">
            <v>PVC</v>
          </cell>
          <cell r="C42">
            <v>200</v>
          </cell>
          <cell r="D42">
            <v>10</v>
          </cell>
          <cell r="E42">
            <v>3.1225429999999998E-2</v>
          </cell>
        </row>
        <row r="43">
          <cell r="A43" t="str">
            <v>PVC10225</v>
          </cell>
          <cell r="B43" t="str">
            <v>PVC</v>
          </cell>
          <cell r="C43">
            <v>225</v>
          </cell>
          <cell r="D43">
            <v>10</v>
          </cell>
          <cell r="E43">
            <v>2.4689409999999998E-2</v>
          </cell>
        </row>
        <row r="44">
          <cell r="A44" t="str">
            <v>PVC10250</v>
          </cell>
          <cell r="B44" t="str">
            <v>PVC</v>
          </cell>
          <cell r="C44">
            <v>250</v>
          </cell>
          <cell r="D44">
            <v>10</v>
          </cell>
          <cell r="E44">
            <v>2.0009740000000002E-2</v>
          </cell>
        </row>
        <row r="45">
          <cell r="A45" t="str">
            <v>PVC10280</v>
          </cell>
          <cell r="B45" t="str">
            <v>PVC</v>
          </cell>
          <cell r="C45">
            <v>280</v>
          </cell>
          <cell r="D45">
            <v>10</v>
          </cell>
          <cell r="E45">
            <v>1.5945839999999999E-2</v>
          </cell>
        </row>
        <row r="46">
          <cell r="A46" t="str">
            <v>PVC10315</v>
          </cell>
          <cell r="B46" t="str">
            <v>PVC</v>
          </cell>
          <cell r="C46">
            <v>315</v>
          </cell>
          <cell r="D46">
            <v>10</v>
          </cell>
          <cell r="E46">
            <v>1.2535569999999999E-2</v>
          </cell>
        </row>
        <row r="47">
          <cell r="A47" t="str">
            <v>PVC10355</v>
          </cell>
          <cell r="B47" t="str">
            <v>PVC</v>
          </cell>
          <cell r="C47">
            <v>355</v>
          </cell>
          <cell r="D47">
            <v>10</v>
          </cell>
        </row>
        <row r="48">
          <cell r="A48" t="str">
            <v>PVC10400</v>
          </cell>
          <cell r="B48" t="str">
            <v>PVC</v>
          </cell>
          <cell r="C48">
            <v>400</v>
          </cell>
          <cell r="D48">
            <v>10</v>
          </cell>
        </row>
        <row r="49">
          <cell r="A49" t="str">
            <v>HDPE463</v>
          </cell>
          <cell r="B49" t="str">
            <v>HDPE</v>
          </cell>
          <cell r="C49">
            <v>63</v>
          </cell>
          <cell r="D49">
            <v>4</v>
          </cell>
          <cell r="E49">
            <v>0.15987581000000001</v>
          </cell>
        </row>
        <row r="50">
          <cell r="A50" t="str">
            <v>HDPE475</v>
          </cell>
          <cell r="B50" t="str">
            <v>HDPE</v>
          </cell>
          <cell r="C50">
            <v>75</v>
          </cell>
          <cell r="D50">
            <v>4</v>
          </cell>
          <cell r="E50">
            <v>0.11352882</v>
          </cell>
        </row>
        <row r="51">
          <cell r="A51" t="str">
            <v>HDPE490</v>
          </cell>
          <cell r="B51" t="str">
            <v>HDPE</v>
          </cell>
          <cell r="C51">
            <v>90</v>
          </cell>
          <cell r="D51">
            <v>4</v>
          </cell>
          <cell r="E51">
            <v>7.8339149999999996E-2</v>
          </cell>
        </row>
        <row r="52">
          <cell r="A52" t="str">
            <v>HDPE4110</v>
          </cell>
          <cell r="B52" t="str">
            <v>HDPE</v>
          </cell>
          <cell r="C52">
            <v>110</v>
          </cell>
          <cell r="D52">
            <v>4</v>
          </cell>
          <cell r="E52">
            <v>5.1682859999999997E-2</v>
          </cell>
        </row>
        <row r="53">
          <cell r="A53" t="str">
            <v>HDPE4125</v>
          </cell>
          <cell r="B53" t="str">
            <v>HDPE</v>
          </cell>
          <cell r="C53">
            <v>125</v>
          </cell>
          <cell r="D53">
            <v>4</v>
          </cell>
          <cell r="E53">
            <v>3.993874E-2</v>
          </cell>
        </row>
        <row r="54">
          <cell r="A54" t="str">
            <v>HDPE4140</v>
          </cell>
          <cell r="B54" t="str">
            <v>HDPE</v>
          </cell>
          <cell r="C54">
            <v>140</v>
          </cell>
          <cell r="D54">
            <v>4</v>
          </cell>
          <cell r="E54">
            <v>3.1786050000000003E-2</v>
          </cell>
        </row>
        <row r="55">
          <cell r="A55" t="str">
            <v>HDPE4160</v>
          </cell>
          <cell r="B55" t="str">
            <v>HDPE</v>
          </cell>
          <cell r="C55">
            <v>160</v>
          </cell>
          <cell r="D55">
            <v>4</v>
          </cell>
          <cell r="E55">
            <v>2.4146649999999999E-2</v>
          </cell>
        </row>
        <row r="56">
          <cell r="A56" t="str">
            <v>HDPE4180</v>
          </cell>
          <cell r="B56" t="str">
            <v>HDPE</v>
          </cell>
          <cell r="C56">
            <v>180</v>
          </cell>
          <cell r="D56">
            <v>4</v>
          </cell>
          <cell r="E56">
            <v>1.911763E-2</v>
          </cell>
        </row>
        <row r="57">
          <cell r="A57" t="str">
            <v>HDPE4200</v>
          </cell>
          <cell r="B57" t="str">
            <v>HDPE</v>
          </cell>
          <cell r="C57">
            <v>200</v>
          </cell>
          <cell r="D57">
            <v>4</v>
          </cell>
          <cell r="E57">
            <v>1.5397320000000001E-2</v>
          </cell>
        </row>
        <row r="58">
          <cell r="A58" t="str">
            <v>HDPE4225</v>
          </cell>
          <cell r="B58" t="str">
            <v>HDPE</v>
          </cell>
          <cell r="C58">
            <v>225</v>
          </cell>
          <cell r="D58">
            <v>4</v>
          </cell>
          <cell r="E58">
            <v>1.2136030000000001E-2</v>
          </cell>
        </row>
        <row r="59">
          <cell r="A59" t="str">
            <v>HDPE4250</v>
          </cell>
          <cell r="B59" t="str">
            <v>HDPE</v>
          </cell>
          <cell r="C59">
            <v>250</v>
          </cell>
          <cell r="D59">
            <v>4</v>
          </cell>
          <cell r="E59">
            <v>9.8109100000000008E-3</v>
          </cell>
        </row>
        <row r="60">
          <cell r="A60" t="str">
            <v>HDPE4280</v>
          </cell>
          <cell r="B60" t="str">
            <v>HDPE</v>
          </cell>
          <cell r="C60">
            <v>280</v>
          </cell>
          <cell r="D60">
            <v>4</v>
          </cell>
          <cell r="E60">
            <v>7.8228499999999992E-3</v>
          </cell>
        </row>
        <row r="61">
          <cell r="A61" t="str">
            <v>HDPE4315</v>
          </cell>
          <cell r="B61" t="str">
            <v>HDPE</v>
          </cell>
          <cell r="C61">
            <v>315</v>
          </cell>
          <cell r="D61">
            <v>4</v>
          </cell>
          <cell r="E61">
            <v>6.1629600000000003E-3</v>
          </cell>
        </row>
        <row r="62">
          <cell r="A62" t="str">
            <v>HDPE4355</v>
          </cell>
          <cell r="B62" t="str">
            <v>HDPE</v>
          </cell>
          <cell r="C62">
            <v>355</v>
          </cell>
          <cell r="D62">
            <v>4</v>
          </cell>
          <cell r="E62">
            <v>4.8482100000000004E-3</v>
          </cell>
        </row>
        <row r="63">
          <cell r="A63" t="str">
            <v>HDPE4400</v>
          </cell>
          <cell r="B63" t="str">
            <v>HDPE</v>
          </cell>
          <cell r="C63">
            <v>400</v>
          </cell>
          <cell r="D63">
            <v>4</v>
          </cell>
          <cell r="E63">
            <v>3.9485299999999996E-3</v>
          </cell>
        </row>
        <row r="64">
          <cell r="A64" t="str">
            <v>HDPE663</v>
          </cell>
          <cell r="B64" t="str">
            <v>HDPE</v>
          </cell>
          <cell r="C64">
            <v>63</v>
          </cell>
          <cell r="D64">
            <v>6</v>
          </cell>
          <cell r="E64">
            <v>0.18601166999999999</v>
          </cell>
        </row>
        <row r="65">
          <cell r="A65" t="str">
            <v>HDPE675</v>
          </cell>
          <cell r="B65" t="str">
            <v>HDPE</v>
          </cell>
          <cell r="C65">
            <v>75</v>
          </cell>
          <cell r="D65">
            <v>6</v>
          </cell>
          <cell r="E65">
            <v>0.12898462999999999</v>
          </cell>
        </row>
        <row r="66">
          <cell r="A66" t="str">
            <v>HDPE690</v>
          </cell>
          <cell r="B66" t="str">
            <v>HDPE</v>
          </cell>
          <cell r="C66">
            <v>90</v>
          </cell>
          <cell r="D66">
            <v>6</v>
          </cell>
          <cell r="E66">
            <v>8.8529919999999998E-2</v>
          </cell>
        </row>
        <row r="67">
          <cell r="A67" t="str">
            <v>HDPE6110</v>
          </cell>
          <cell r="B67" t="str">
            <v>HDPE</v>
          </cell>
          <cell r="C67">
            <v>110</v>
          </cell>
          <cell r="D67">
            <v>6</v>
          </cell>
          <cell r="E67">
            <v>5.9342989999999998E-2</v>
          </cell>
        </row>
        <row r="68">
          <cell r="A68" t="str">
            <v>HDPE6125</v>
          </cell>
          <cell r="B68" t="str">
            <v>HDPE</v>
          </cell>
          <cell r="C68">
            <v>125</v>
          </cell>
          <cell r="D68">
            <v>6</v>
          </cell>
          <cell r="E68">
            <v>4.5624539999999998E-2</v>
          </cell>
        </row>
        <row r="69">
          <cell r="A69" t="str">
            <v>HDPE6140</v>
          </cell>
          <cell r="B69" t="str">
            <v>HDPE</v>
          </cell>
          <cell r="C69">
            <v>140</v>
          </cell>
          <cell r="D69">
            <v>6</v>
          </cell>
          <cell r="E69">
            <v>3.6509600000000003E-2</v>
          </cell>
        </row>
        <row r="70">
          <cell r="A70" t="str">
            <v>HDPE6160</v>
          </cell>
          <cell r="B70" t="str">
            <v>HDPE</v>
          </cell>
          <cell r="C70">
            <v>160</v>
          </cell>
          <cell r="D70">
            <v>6</v>
          </cell>
          <cell r="E70">
            <v>2.7754689999999999E-2</v>
          </cell>
        </row>
        <row r="71">
          <cell r="A71" t="str">
            <v>HDPE6180</v>
          </cell>
          <cell r="B71" t="str">
            <v>HDPE</v>
          </cell>
          <cell r="C71">
            <v>180</v>
          </cell>
          <cell r="D71">
            <v>6</v>
          </cell>
          <cell r="E71">
            <v>2.1970139999999999E-2</v>
          </cell>
        </row>
        <row r="72">
          <cell r="A72" t="str">
            <v>HDPE6200</v>
          </cell>
          <cell r="B72" t="str">
            <v>HDPE</v>
          </cell>
          <cell r="C72">
            <v>200</v>
          </cell>
          <cell r="D72">
            <v>6</v>
          </cell>
          <cell r="E72">
            <v>1.7703989999999999E-2</v>
          </cell>
        </row>
        <row r="73">
          <cell r="A73" t="str">
            <v>HDPE6225</v>
          </cell>
          <cell r="B73" t="str">
            <v>HDPE</v>
          </cell>
          <cell r="C73">
            <v>225</v>
          </cell>
          <cell r="D73">
            <v>6</v>
          </cell>
          <cell r="E73">
            <v>1.3998689999999999E-2</v>
          </cell>
        </row>
        <row r="74">
          <cell r="A74" t="str">
            <v>HDPE6250</v>
          </cell>
          <cell r="B74" t="str">
            <v>HDPE</v>
          </cell>
          <cell r="C74">
            <v>250</v>
          </cell>
          <cell r="D74">
            <v>6</v>
          </cell>
          <cell r="E74">
            <v>1.128529E-2</v>
          </cell>
        </row>
        <row r="75">
          <cell r="A75" t="str">
            <v>HDPE6280</v>
          </cell>
          <cell r="B75" t="str">
            <v>HDPE</v>
          </cell>
          <cell r="C75">
            <v>280</v>
          </cell>
          <cell r="D75">
            <v>6</v>
          </cell>
          <cell r="E75">
            <v>8.9982800000000009E-3</v>
          </cell>
        </row>
        <row r="76">
          <cell r="A76" t="str">
            <v>HDPE6315</v>
          </cell>
          <cell r="B76" t="str">
            <v>HDPE</v>
          </cell>
          <cell r="C76">
            <v>315</v>
          </cell>
          <cell r="D76">
            <v>6</v>
          </cell>
          <cell r="E76">
            <v>7.13615E-3</v>
          </cell>
        </row>
        <row r="77">
          <cell r="A77" t="str">
            <v>HDPE6355</v>
          </cell>
          <cell r="B77" t="str">
            <v>HDPE</v>
          </cell>
          <cell r="C77">
            <v>355</v>
          </cell>
          <cell r="D77">
            <v>6</v>
          </cell>
          <cell r="E77">
            <v>5.5681400000000001E-3</v>
          </cell>
        </row>
        <row r="78">
          <cell r="A78" t="str">
            <v>HDPE6400</v>
          </cell>
          <cell r="B78" t="str">
            <v>HDPE</v>
          </cell>
          <cell r="C78">
            <v>400</v>
          </cell>
          <cell r="D78">
            <v>6</v>
          </cell>
          <cell r="E78">
            <v>4.5594399999999997E-3</v>
          </cell>
        </row>
        <row r="79">
          <cell r="A79" t="str">
            <v>HDPE863</v>
          </cell>
          <cell r="B79" t="str">
            <v>HDPE</v>
          </cell>
          <cell r="C79">
            <v>63</v>
          </cell>
          <cell r="D79">
            <v>8</v>
          </cell>
          <cell r="E79">
            <v>0.23469723000000001</v>
          </cell>
        </row>
        <row r="80">
          <cell r="A80" t="str">
            <v>HDPE875</v>
          </cell>
          <cell r="B80" t="str">
            <v>HDPE</v>
          </cell>
          <cell r="C80">
            <v>75</v>
          </cell>
          <cell r="D80">
            <v>8</v>
          </cell>
          <cell r="E80">
            <v>0.16487373</v>
          </cell>
        </row>
        <row r="81">
          <cell r="A81" t="str">
            <v>HDPE890</v>
          </cell>
          <cell r="B81" t="str">
            <v>HDPE</v>
          </cell>
          <cell r="C81">
            <v>90</v>
          </cell>
          <cell r="D81">
            <v>8</v>
          </cell>
          <cell r="E81">
            <v>0.11332006</v>
          </cell>
        </row>
        <row r="82">
          <cell r="A82" t="str">
            <v>HDPE8110</v>
          </cell>
          <cell r="B82" t="str">
            <v>HDPE</v>
          </cell>
          <cell r="C82">
            <v>110</v>
          </cell>
          <cell r="D82">
            <v>8</v>
          </cell>
          <cell r="E82">
            <v>7.5948070000000006E-2</v>
          </cell>
        </row>
        <row r="83">
          <cell r="A83" t="str">
            <v>HDPE8125</v>
          </cell>
          <cell r="B83" t="str">
            <v>HDPE</v>
          </cell>
          <cell r="C83">
            <v>125</v>
          </cell>
          <cell r="D83">
            <v>8</v>
          </cell>
          <cell r="E83">
            <v>5.8441779999999999E-2</v>
          </cell>
        </row>
        <row r="84">
          <cell r="A84" t="str">
            <v>HDPE8140</v>
          </cell>
          <cell r="B84" t="str">
            <v>HDPE</v>
          </cell>
          <cell r="C84">
            <v>140</v>
          </cell>
          <cell r="D84">
            <v>8</v>
          </cell>
          <cell r="E84">
            <v>4.6356929999999998E-2</v>
          </cell>
        </row>
        <row r="85">
          <cell r="A85" t="str">
            <v>HDPE8160</v>
          </cell>
          <cell r="B85" t="str">
            <v>HDPE</v>
          </cell>
          <cell r="C85">
            <v>160</v>
          </cell>
          <cell r="D85">
            <v>8</v>
          </cell>
          <cell r="E85">
            <v>3.5307140000000001E-2</v>
          </cell>
        </row>
        <row r="86">
          <cell r="A86" t="str">
            <v>HDPE8180</v>
          </cell>
          <cell r="B86" t="str">
            <v>HDPE</v>
          </cell>
          <cell r="C86">
            <v>180</v>
          </cell>
          <cell r="D86">
            <v>8</v>
          </cell>
          <cell r="E86">
            <v>2.7965110000000001E-2</v>
          </cell>
        </row>
        <row r="87">
          <cell r="A87" t="str">
            <v>HDPE8200</v>
          </cell>
          <cell r="B87" t="str">
            <v>HDPE</v>
          </cell>
          <cell r="C87">
            <v>200</v>
          </cell>
          <cell r="D87">
            <v>8</v>
          </cell>
          <cell r="E87">
            <v>2.25635E-2</v>
          </cell>
        </row>
        <row r="88">
          <cell r="A88" t="str">
            <v>HDPE8225</v>
          </cell>
          <cell r="B88" t="str">
            <v>HDPE</v>
          </cell>
          <cell r="C88">
            <v>225</v>
          </cell>
          <cell r="D88">
            <v>8</v>
          </cell>
          <cell r="E88">
            <v>1.7758380000000001E-2</v>
          </cell>
        </row>
        <row r="89">
          <cell r="A89" t="str">
            <v>HDPE8250</v>
          </cell>
          <cell r="B89" t="str">
            <v>HDPE</v>
          </cell>
          <cell r="C89">
            <v>250</v>
          </cell>
          <cell r="D89">
            <v>8</v>
          </cell>
          <cell r="E89">
            <v>1.4406810000000001E-2</v>
          </cell>
        </row>
        <row r="90">
          <cell r="A90" t="str">
            <v>HDPE8280</v>
          </cell>
          <cell r="B90" t="str">
            <v>HDPE</v>
          </cell>
          <cell r="C90">
            <v>280</v>
          </cell>
          <cell r="D90">
            <v>8</v>
          </cell>
          <cell r="E90">
            <v>1.1444640000000001E-2</v>
          </cell>
        </row>
        <row r="91">
          <cell r="A91" t="str">
            <v>HDPE8315</v>
          </cell>
          <cell r="B91" t="str">
            <v>HDPE</v>
          </cell>
          <cell r="C91">
            <v>315</v>
          </cell>
          <cell r="D91">
            <v>8</v>
          </cell>
          <cell r="E91">
            <v>9.0469000000000001E-3</v>
          </cell>
        </row>
        <row r="92">
          <cell r="A92" t="str">
            <v>HDPE8355</v>
          </cell>
          <cell r="B92" t="str">
            <v>HDPE</v>
          </cell>
          <cell r="C92">
            <v>355</v>
          </cell>
          <cell r="D92">
            <v>8</v>
          </cell>
          <cell r="E92">
            <v>7.0990999999999997E-3</v>
          </cell>
        </row>
        <row r="93">
          <cell r="A93" t="str">
            <v>HDPE8400</v>
          </cell>
          <cell r="B93" t="str">
            <v>HDPE</v>
          </cell>
          <cell r="C93">
            <v>400</v>
          </cell>
          <cell r="D93">
            <v>8</v>
          </cell>
          <cell r="E93">
            <v>5.8412100000000003E-3</v>
          </cell>
        </row>
        <row r="94">
          <cell r="A94" t="str">
            <v>HDPE1063</v>
          </cell>
          <cell r="B94" t="str">
            <v>HDPE</v>
          </cell>
          <cell r="C94">
            <v>63</v>
          </cell>
          <cell r="D94">
            <v>10</v>
          </cell>
          <cell r="E94">
            <v>0.29011769999999998</v>
          </cell>
        </row>
        <row r="95">
          <cell r="A95" t="str">
            <v>HDPE1075</v>
          </cell>
          <cell r="B95" t="str">
            <v>HDPE</v>
          </cell>
          <cell r="C95">
            <v>75</v>
          </cell>
          <cell r="D95">
            <v>10</v>
          </cell>
          <cell r="E95">
            <v>0.20303246</v>
          </cell>
        </row>
        <row r="96">
          <cell r="A96" t="str">
            <v>HDPE1090</v>
          </cell>
          <cell r="B96" t="str">
            <v>HDPE</v>
          </cell>
          <cell r="C96">
            <v>90</v>
          </cell>
          <cell r="D96">
            <v>10</v>
          </cell>
          <cell r="E96">
            <v>0.13998290999999999</v>
          </cell>
        </row>
        <row r="97">
          <cell r="A97" t="str">
            <v>HDPE10110</v>
          </cell>
          <cell r="B97" t="str">
            <v>HDPE</v>
          </cell>
          <cell r="C97">
            <v>110</v>
          </cell>
          <cell r="D97">
            <v>10</v>
          </cell>
          <cell r="E97">
            <v>9.2181170000000007E-2</v>
          </cell>
        </row>
        <row r="98">
          <cell r="A98" t="str">
            <v>HDPE10125</v>
          </cell>
          <cell r="B98" t="str">
            <v>HDPE</v>
          </cell>
          <cell r="C98">
            <v>125</v>
          </cell>
          <cell r="D98">
            <v>10</v>
          </cell>
          <cell r="E98">
            <v>7.1837349999999994E-2</v>
          </cell>
        </row>
        <row r="99">
          <cell r="A99" t="str">
            <v>HDPE10140</v>
          </cell>
          <cell r="B99" t="str">
            <v>HDPE</v>
          </cell>
          <cell r="C99">
            <v>140</v>
          </cell>
          <cell r="D99">
            <v>10</v>
          </cell>
          <cell r="E99">
            <v>5.710875E-2</v>
          </cell>
        </row>
        <row r="100">
          <cell r="A100" t="str">
            <v>HDPE10160</v>
          </cell>
          <cell r="B100" t="str">
            <v>HDPE</v>
          </cell>
          <cell r="C100">
            <v>160</v>
          </cell>
          <cell r="D100">
            <v>10</v>
          </cell>
          <cell r="E100">
            <v>4.3596910000000003E-2</v>
          </cell>
        </row>
        <row r="101">
          <cell r="A101" t="str">
            <v>HDPE10180</v>
          </cell>
          <cell r="B101" t="str">
            <v>HDPE</v>
          </cell>
          <cell r="C101">
            <v>180</v>
          </cell>
          <cell r="D101">
            <v>10</v>
          </cell>
          <cell r="E101">
            <v>3.4369049999999998E-2</v>
          </cell>
        </row>
        <row r="102">
          <cell r="A102" t="str">
            <v>HDPE10200</v>
          </cell>
          <cell r="B102" t="str">
            <v>HDPE</v>
          </cell>
          <cell r="C102">
            <v>200</v>
          </cell>
          <cell r="D102">
            <v>10</v>
          </cell>
          <cell r="E102">
            <v>2.7788529999999999E-2</v>
          </cell>
        </row>
        <row r="103">
          <cell r="A103" t="str">
            <v>HDPE10225</v>
          </cell>
          <cell r="B103" t="str">
            <v>HDPE</v>
          </cell>
          <cell r="C103">
            <v>225</v>
          </cell>
          <cell r="D103">
            <v>10</v>
          </cell>
          <cell r="E103">
            <v>2.1916600000000001E-2</v>
          </cell>
        </row>
        <row r="104">
          <cell r="A104" t="str">
            <v>HDPE10250</v>
          </cell>
          <cell r="B104" t="str">
            <v>HDPE</v>
          </cell>
          <cell r="C104">
            <v>250</v>
          </cell>
          <cell r="D104">
            <v>10</v>
          </cell>
          <cell r="E104">
            <v>1.7726700000000001E-2</v>
          </cell>
        </row>
        <row r="105">
          <cell r="A105" t="str">
            <v>HDPE10280</v>
          </cell>
          <cell r="B105" t="str">
            <v>HDPE</v>
          </cell>
          <cell r="C105">
            <v>280</v>
          </cell>
          <cell r="D105">
            <v>10</v>
          </cell>
          <cell r="E105">
            <v>1.411185E-2</v>
          </cell>
        </row>
        <row r="106">
          <cell r="A106" t="str">
            <v>HDPE10315</v>
          </cell>
          <cell r="B106" t="str">
            <v>HDPE</v>
          </cell>
          <cell r="C106">
            <v>315</v>
          </cell>
          <cell r="D106">
            <v>10</v>
          </cell>
          <cell r="E106">
            <v>1.113565E-2</v>
          </cell>
        </row>
        <row r="107">
          <cell r="A107" t="str">
            <v>HDPE10355</v>
          </cell>
          <cell r="B107" t="str">
            <v>HDPE</v>
          </cell>
          <cell r="C107">
            <v>355</v>
          </cell>
          <cell r="D107">
            <v>10</v>
          </cell>
          <cell r="E107">
            <v>8.7573400000000006E-3</v>
          </cell>
        </row>
        <row r="108">
          <cell r="A108" t="str">
            <v>HDPE10400</v>
          </cell>
          <cell r="B108" t="str">
            <v>HDPE</v>
          </cell>
          <cell r="C108">
            <v>400</v>
          </cell>
          <cell r="D108">
            <v>10</v>
          </cell>
          <cell r="E108">
            <v>7.2346299999999997E-3</v>
          </cell>
        </row>
        <row r="109">
          <cell r="A109" t="str">
            <v>DIK780</v>
          </cell>
          <cell r="B109" t="str">
            <v>DI</v>
          </cell>
          <cell r="C109">
            <v>80</v>
          </cell>
          <cell r="D109" t="str">
            <v>K7</v>
          </cell>
          <cell r="E109">
            <v>0.44062878999999999</v>
          </cell>
        </row>
        <row r="110">
          <cell r="A110" t="str">
            <v>DIK7100</v>
          </cell>
          <cell r="B110" t="str">
            <v>DI</v>
          </cell>
          <cell r="C110">
            <v>100</v>
          </cell>
          <cell r="D110" t="str">
            <v>K7</v>
          </cell>
          <cell r="E110">
            <v>0.27642460000000002</v>
          </cell>
        </row>
        <row r="111">
          <cell r="A111" t="str">
            <v>DIK7125</v>
          </cell>
          <cell r="B111" t="str">
            <v>DI</v>
          </cell>
          <cell r="C111">
            <v>125</v>
          </cell>
          <cell r="D111" t="str">
            <v>K7</v>
          </cell>
          <cell r="E111">
            <v>0.17273380999999999</v>
          </cell>
        </row>
        <row r="112">
          <cell r="A112" t="str">
            <v>DIK7150</v>
          </cell>
          <cell r="B112" t="str">
            <v>DI</v>
          </cell>
          <cell r="C112">
            <v>150</v>
          </cell>
          <cell r="D112" t="str">
            <v>K7</v>
          </cell>
          <cell r="E112">
            <v>0.11724899</v>
          </cell>
        </row>
        <row r="113">
          <cell r="A113" t="str">
            <v>DIK7200</v>
          </cell>
          <cell r="B113" t="str">
            <v>DI</v>
          </cell>
          <cell r="C113">
            <v>200</v>
          </cell>
          <cell r="D113" t="str">
            <v>K7</v>
          </cell>
          <cell r="E113">
            <v>6.3194700000000006E-2</v>
          </cell>
        </row>
        <row r="114">
          <cell r="A114" t="str">
            <v>DIK7250</v>
          </cell>
          <cell r="B114" t="str">
            <v>DI</v>
          </cell>
          <cell r="C114">
            <v>250</v>
          </cell>
          <cell r="D114" t="str">
            <v>K7</v>
          </cell>
          <cell r="E114">
            <v>3.9072299999999997E-2</v>
          </cell>
        </row>
        <row r="115">
          <cell r="A115" t="str">
            <v>DIK7300</v>
          </cell>
          <cell r="B115" t="str">
            <v>DI</v>
          </cell>
          <cell r="C115">
            <v>300</v>
          </cell>
          <cell r="D115" t="str">
            <v>K7</v>
          </cell>
          <cell r="E115">
            <v>2.6645039999999998E-2</v>
          </cell>
        </row>
        <row r="116">
          <cell r="A116" t="str">
            <v>DIK7350</v>
          </cell>
          <cell r="B116" t="str">
            <v>DI</v>
          </cell>
          <cell r="C116">
            <v>350</v>
          </cell>
          <cell r="D116" t="str">
            <v>K7</v>
          </cell>
          <cell r="E116">
            <v>1.9241250000000001E-2</v>
          </cell>
        </row>
        <row r="117">
          <cell r="A117" t="str">
            <v>DIK7400</v>
          </cell>
          <cell r="B117" t="str">
            <v>DI</v>
          </cell>
          <cell r="C117">
            <v>400</v>
          </cell>
          <cell r="D117" t="str">
            <v>K7</v>
          </cell>
          <cell r="E117">
            <v>1.446828E-2</v>
          </cell>
        </row>
        <row r="118">
          <cell r="A118" t="str">
            <v>DIK7450</v>
          </cell>
          <cell r="B118" t="str">
            <v>DI</v>
          </cell>
          <cell r="C118">
            <v>450</v>
          </cell>
          <cell r="D118" t="str">
            <v>K7</v>
          </cell>
          <cell r="E118">
            <v>1.129026E-2</v>
          </cell>
        </row>
        <row r="119">
          <cell r="A119" t="str">
            <v>DIK7500</v>
          </cell>
          <cell r="B119" t="str">
            <v>DI</v>
          </cell>
          <cell r="C119">
            <v>500</v>
          </cell>
          <cell r="D119" t="str">
            <v>K7</v>
          </cell>
          <cell r="E119">
            <v>9.1722999999999996E-3</v>
          </cell>
        </row>
        <row r="120">
          <cell r="A120" t="str">
            <v>DIK7600</v>
          </cell>
          <cell r="B120" t="str">
            <v>DI</v>
          </cell>
          <cell r="C120">
            <v>600</v>
          </cell>
          <cell r="D120" t="str">
            <v>K7</v>
          </cell>
          <cell r="E120">
            <v>6.1336200000000002E-3</v>
          </cell>
        </row>
        <row r="121">
          <cell r="A121" t="str">
            <v>DIK7700</v>
          </cell>
          <cell r="B121" t="str">
            <v>DI</v>
          </cell>
          <cell r="C121">
            <v>700</v>
          </cell>
          <cell r="D121" t="str">
            <v>K7</v>
          </cell>
          <cell r="E121">
            <v>4.43203E-3</v>
          </cell>
        </row>
        <row r="122">
          <cell r="A122" t="str">
            <v>DIK7800</v>
          </cell>
          <cell r="B122" t="str">
            <v>DI</v>
          </cell>
          <cell r="C122">
            <v>800</v>
          </cell>
          <cell r="D122" t="str">
            <v>K7</v>
          </cell>
          <cell r="E122">
            <v>3.46E-3</v>
          </cell>
        </row>
        <row r="123">
          <cell r="A123" t="str">
            <v>DIK7900</v>
          </cell>
          <cell r="B123" t="str">
            <v>DI</v>
          </cell>
          <cell r="C123">
            <v>900</v>
          </cell>
          <cell r="D123" t="str">
            <v>K7</v>
          </cell>
          <cell r="E123">
            <v>2.7039999999999998E-3</v>
          </cell>
        </row>
        <row r="124">
          <cell r="A124" t="str">
            <v>DIK71000</v>
          </cell>
          <cell r="B124" t="str">
            <v>DI</v>
          </cell>
          <cell r="C124">
            <v>1000</v>
          </cell>
          <cell r="D124" t="str">
            <v>K7</v>
          </cell>
          <cell r="E124">
            <v>2.1710000000000002E-3</v>
          </cell>
        </row>
        <row r="125">
          <cell r="A125" t="str">
            <v>DIK980</v>
          </cell>
          <cell r="B125" t="str">
            <v>DI</v>
          </cell>
          <cell r="C125">
            <v>80</v>
          </cell>
          <cell r="D125" t="str">
            <v>K9</v>
          </cell>
          <cell r="E125">
            <v>0.44674092999999998</v>
          </cell>
        </row>
        <row r="126">
          <cell r="A126" t="str">
            <v>DIK9100</v>
          </cell>
          <cell r="B126" t="str">
            <v>DI</v>
          </cell>
          <cell r="C126">
            <v>100</v>
          </cell>
          <cell r="D126" t="str">
            <v>K9</v>
          </cell>
          <cell r="E126">
            <v>0.28143876000000001</v>
          </cell>
        </row>
        <row r="127">
          <cell r="A127" t="str">
            <v>DIK9125</v>
          </cell>
          <cell r="B127" t="str">
            <v>DI</v>
          </cell>
          <cell r="C127">
            <v>125</v>
          </cell>
          <cell r="D127" t="str">
            <v>K9</v>
          </cell>
          <cell r="E127">
            <v>0.17677221000000001</v>
          </cell>
        </row>
        <row r="128">
          <cell r="A128" t="str">
            <v>DIK9150</v>
          </cell>
          <cell r="B128" t="str">
            <v>DI</v>
          </cell>
          <cell r="C128">
            <v>150</v>
          </cell>
          <cell r="D128" t="str">
            <v>K9</v>
          </cell>
          <cell r="E128">
            <v>0.12062616</v>
          </cell>
        </row>
        <row r="129">
          <cell r="A129" t="str">
            <v>DIK9200</v>
          </cell>
          <cell r="B129" t="str">
            <v>DI</v>
          </cell>
          <cell r="C129">
            <v>200</v>
          </cell>
          <cell r="D129" t="str">
            <v>K9</v>
          </cell>
          <cell r="E129">
            <v>6.5587969999999995E-2</v>
          </cell>
        </row>
        <row r="130">
          <cell r="A130" t="str">
            <v>DIK9250</v>
          </cell>
          <cell r="B130" t="str">
            <v>DI</v>
          </cell>
          <cell r="C130">
            <v>250</v>
          </cell>
          <cell r="D130" t="str">
            <v>K9</v>
          </cell>
          <cell r="E130">
            <v>4.099121E-2</v>
          </cell>
        </row>
        <row r="131">
          <cell r="A131" t="str">
            <v>DIK9300</v>
          </cell>
          <cell r="B131" t="str">
            <v>DI</v>
          </cell>
          <cell r="C131">
            <v>300</v>
          </cell>
          <cell r="D131" t="str">
            <v>K9</v>
          </cell>
          <cell r="E131">
            <v>2.7896819999999999E-2</v>
          </cell>
        </row>
        <row r="132">
          <cell r="A132" t="str">
            <v>DIK9350</v>
          </cell>
          <cell r="B132" t="str">
            <v>DI</v>
          </cell>
          <cell r="C132">
            <v>350</v>
          </cell>
          <cell r="D132" t="str">
            <v>K9</v>
          </cell>
          <cell r="E132">
            <v>2.018907E-2</v>
          </cell>
        </row>
        <row r="133">
          <cell r="A133" t="str">
            <v>DIK9400</v>
          </cell>
          <cell r="B133" t="str">
            <v>DI</v>
          </cell>
          <cell r="C133">
            <v>400</v>
          </cell>
          <cell r="D133" t="str">
            <v>K9</v>
          </cell>
          <cell r="E133">
            <v>1.5224649999999999E-2</v>
          </cell>
        </row>
        <row r="134">
          <cell r="A134" t="str">
            <v>DIK9450</v>
          </cell>
          <cell r="B134" t="str">
            <v>DI</v>
          </cell>
          <cell r="C134">
            <v>450</v>
          </cell>
          <cell r="D134" t="str">
            <v>K9</v>
          </cell>
          <cell r="E134">
            <v>1.189698E-2</v>
          </cell>
        </row>
        <row r="135">
          <cell r="A135" t="str">
            <v>DIK9500</v>
          </cell>
          <cell r="B135" t="str">
            <v>DI</v>
          </cell>
          <cell r="C135">
            <v>500</v>
          </cell>
          <cell r="D135" t="str">
            <v>K9</v>
          </cell>
          <cell r="E135">
            <v>9.5228499999999994E-3</v>
          </cell>
        </row>
        <row r="136">
          <cell r="A136" t="str">
            <v>DIK9600</v>
          </cell>
          <cell r="B136" t="str">
            <v>DI</v>
          </cell>
          <cell r="C136">
            <v>600</v>
          </cell>
          <cell r="D136" t="str">
            <v>K9</v>
          </cell>
          <cell r="E136">
            <v>6.4950299999999997E-3</v>
          </cell>
        </row>
        <row r="137">
          <cell r="A137" t="str">
            <v>DIK9700</v>
          </cell>
          <cell r="B137" t="str">
            <v>DI</v>
          </cell>
          <cell r="C137">
            <v>700</v>
          </cell>
          <cell r="D137" t="str">
            <v>K9</v>
          </cell>
          <cell r="E137">
            <v>4.7030300000000004E-3</v>
          </cell>
        </row>
        <row r="138">
          <cell r="A138" t="str">
            <v>DIK9800</v>
          </cell>
          <cell r="B138" t="str">
            <v>DI</v>
          </cell>
          <cell r="C138">
            <v>800</v>
          </cell>
          <cell r="D138" t="str">
            <v>K9</v>
          </cell>
          <cell r="E138">
            <v>3.5560000000000001E-3</v>
          </cell>
        </row>
        <row r="139">
          <cell r="A139" t="str">
            <v>DIK9900</v>
          </cell>
          <cell r="B139" t="str">
            <v>DI</v>
          </cell>
          <cell r="C139">
            <v>900</v>
          </cell>
          <cell r="D139" t="str">
            <v>K9</v>
          </cell>
          <cell r="E139">
            <v>2.7820000000000002E-3</v>
          </cell>
        </row>
        <row r="140">
          <cell r="A140" t="str">
            <v>DIK91000</v>
          </cell>
          <cell r="B140" t="str">
            <v>DI</v>
          </cell>
          <cell r="C140">
            <v>1000</v>
          </cell>
          <cell r="D140" t="str">
            <v>K9</v>
          </cell>
          <cell r="E140">
            <v>2.2339999999999999E-3</v>
          </cell>
        </row>
        <row r="141">
          <cell r="A141" t="str">
            <v>CILA80</v>
          </cell>
          <cell r="B141" t="str">
            <v>CI</v>
          </cell>
          <cell r="C141">
            <v>80</v>
          </cell>
          <cell r="D141" t="str">
            <v>LA</v>
          </cell>
          <cell r="E141">
            <v>0.42134937</v>
          </cell>
        </row>
        <row r="142">
          <cell r="A142" t="str">
            <v>CILA100</v>
          </cell>
          <cell r="B142" t="str">
            <v>CI</v>
          </cell>
          <cell r="C142">
            <v>100</v>
          </cell>
          <cell r="D142" t="str">
            <v>LA</v>
          </cell>
          <cell r="E142">
            <v>0.26354917999999999</v>
          </cell>
        </row>
        <row r="143">
          <cell r="A143" t="str">
            <v>CILA125</v>
          </cell>
          <cell r="B143" t="str">
            <v>CI</v>
          </cell>
          <cell r="C143">
            <v>125</v>
          </cell>
          <cell r="D143" t="str">
            <v>LA</v>
          </cell>
          <cell r="E143">
            <v>0.16458881</v>
          </cell>
        </row>
        <row r="144">
          <cell r="A144" t="str">
            <v>CILA150</v>
          </cell>
          <cell r="B144" t="str">
            <v>CI</v>
          </cell>
          <cell r="C144">
            <v>150</v>
          </cell>
          <cell r="D144" t="str">
            <v>LA</v>
          </cell>
          <cell r="E144">
            <v>0.1119054</v>
          </cell>
        </row>
        <row r="145">
          <cell r="A145" t="str">
            <v>CILA200</v>
          </cell>
          <cell r="B145" t="str">
            <v>CI</v>
          </cell>
          <cell r="C145">
            <v>200</v>
          </cell>
          <cell r="D145" t="str">
            <v>LA</v>
          </cell>
          <cell r="E145">
            <v>6.0923489999999997E-2</v>
          </cell>
        </row>
        <row r="146">
          <cell r="A146" t="str">
            <v>CILA250</v>
          </cell>
          <cell r="B146" t="str">
            <v>CI</v>
          </cell>
          <cell r="C146">
            <v>250</v>
          </cell>
          <cell r="D146" t="str">
            <v>LA</v>
          </cell>
          <cell r="E146">
            <v>3.7938600000000003E-2</v>
          </cell>
        </row>
        <row r="147">
          <cell r="A147" t="str">
            <v>CILA300</v>
          </cell>
          <cell r="B147" t="str">
            <v>CI</v>
          </cell>
          <cell r="C147">
            <v>300</v>
          </cell>
          <cell r="D147" t="str">
            <v>LA</v>
          </cell>
          <cell r="E147">
            <v>2.5768249999999999E-2</v>
          </cell>
        </row>
        <row r="148">
          <cell r="A148" t="str">
            <v>CILA350</v>
          </cell>
          <cell r="B148" t="str">
            <v>CI</v>
          </cell>
          <cell r="C148">
            <v>350</v>
          </cell>
          <cell r="D148" t="str">
            <v>LA</v>
          </cell>
          <cell r="E148">
            <v>1.8623480000000001E-2</v>
          </cell>
        </row>
        <row r="149">
          <cell r="A149" t="str">
            <v>CILA400</v>
          </cell>
          <cell r="B149" t="str">
            <v>CI</v>
          </cell>
          <cell r="C149">
            <v>400</v>
          </cell>
          <cell r="D149" t="str">
            <v>LA</v>
          </cell>
          <cell r="E149">
            <v>1.4039009999999999E-2</v>
          </cell>
        </row>
        <row r="150">
          <cell r="A150" t="str">
            <v>CILA450</v>
          </cell>
          <cell r="B150" t="str">
            <v>CI</v>
          </cell>
          <cell r="C150">
            <v>450</v>
          </cell>
          <cell r="D150" t="str">
            <v>LA</v>
          </cell>
          <cell r="E150">
            <v>1.094637E-2</v>
          </cell>
        </row>
        <row r="151">
          <cell r="A151" t="str">
            <v>CILA500</v>
          </cell>
          <cell r="B151" t="str">
            <v>CI</v>
          </cell>
          <cell r="C151">
            <v>500</v>
          </cell>
          <cell r="D151" t="str">
            <v>LA</v>
          </cell>
          <cell r="E151">
            <v>8.7807100000000006E-3</v>
          </cell>
        </row>
        <row r="152">
          <cell r="A152" t="str">
            <v>CILA600</v>
          </cell>
          <cell r="B152" t="str">
            <v>CI</v>
          </cell>
          <cell r="C152">
            <v>600</v>
          </cell>
          <cell r="D152" t="str">
            <v>LA</v>
          </cell>
          <cell r="E152">
            <v>5.9830999999999999E-3</v>
          </cell>
        </row>
        <row r="153">
          <cell r="A153" t="str">
            <v>CILA700</v>
          </cell>
          <cell r="B153" t="str">
            <v>CI</v>
          </cell>
          <cell r="C153">
            <v>700</v>
          </cell>
          <cell r="D153" t="str">
            <v>LA</v>
          </cell>
          <cell r="E153">
            <v>4.3369599999999999E-3</v>
          </cell>
        </row>
        <row r="154">
          <cell r="A154" t="str">
            <v>CILA800</v>
          </cell>
          <cell r="B154" t="str">
            <v>CI</v>
          </cell>
          <cell r="C154">
            <v>800</v>
          </cell>
          <cell r="D154" t="str">
            <v>LA</v>
          </cell>
        </row>
        <row r="155">
          <cell r="A155" t="str">
            <v>CILA900</v>
          </cell>
          <cell r="B155" t="str">
            <v>CI</v>
          </cell>
          <cell r="C155">
            <v>900</v>
          </cell>
          <cell r="D155" t="str">
            <v>LA</v>
          </cell>
        </row>
        <row r="156">
          <cell r="A156" t="str">
            <v>CILA1000</v>
          </cell>
          <cell r="B156" t="str">
            <v>CI</v>
          </cell>
          <cell r="C156">
            <v>1000</v>
          </cell>
          <cell r="D156" t="str">
            <v>LA</v>
          </cell>
        </row>
        <row r="157">
          <cell r="A157" t="str">
            <v>ACCL-1580</v>
          </cell>
          <cell r="B157" t="str">
            <v>AC</v>
          </cell>
          <cell r="C157">
            <v>80</v>
          </cell>
          <cell r="D157" t="str">
            <v>CL-15</v>
          </cell>
          <cell r="E157">
            <v>0.38304658000000003</v>
          </cell>
        </row>
        <row r="158">
          <cell r="A158" t="str">
            <v>ACCL-15100</v>
          </cell>
          <cell r="B158" t="str">
            <v>AC</v>
          </cell>
          <cell r="C158">
            <v>100</v>
          </cell>
          <cell r="D158" t="str">
            <v>CL-15</v>
          </cell>
          <cell r="E158">
            <v>0.23711628000000001</v>
          </cell>
        </row>
        <row r="159">
          <cell r="A159" t="str">
            <v>ACCL-15125</v>
          </cell>
          <cell r="B159" t="str">
            <v>AC</v>
          </cell>
          <cell r="C159">
            <v>125</v>
          </cell>
          <cell r="D159" t="str">
            <v>CL-15</v>
          </cell>
          <cell r="E159">
            <v>0.14769853999999999</v>
          </cell>
        </row>
        <row r="160">
          <cell r="A160" t="str">
            <v>ACCL-15150</v>
          </cell>
          <cell r="B160" t="str">
            <v>AC</v>
          </cell>
          <cell r="C160">
            <v>150</v>
          </cell>
          <cell r="D160" t="str">
            <v>CL-15</v>
          </cell>
          <cell r="E160">
            <v>0.10222343</v>
          </cell>
        </row>
        <row r="161">
          <cell r="A161" t="str">
            <v>ACCL-15200</v>
          </cell>
          <cell r="B161" t="str">
            <v>AC</v>
          </cell>
          <cell r="C161">
            <v>200</v>
          </cell>
          <cell r="D161" t="str">
            <v>CL-15</v>
          </cell>
          <cell r="E161">
            <v>5.686766E-2</v>
          </cell>
        </row>
        <row r="162">
          <cell r="A162" t="str">
            <v>ACCL-15250</v>
          </cell>
          <cell r="B162" t="str">
            <v>AC</v>
          </cell>
          <cell r="C162">
            <v>250</v>
          </cell>
          <cell r="D162" t="str">
            <v>CL-15</v>
          </cell>
          <cell r="E162">
            <v>3.4747130000000001E-2</v>
          </cell>
        </row>
        <row r="163">
          <cell r="A163" t="str">
            <v>ACCL-15300</v>
          </cell>
          <cell r="B163" t="str">
            <v>AC</v>
          </cell>
          <cell r="C163">
            <v>300</v>
          </cell>
          <cell r="D163" t="str">
            <v>CL-15</v>
          </cell>
          <cell r="E163">
            <v>2.4009329999999999E-2</v>
          </cell>
        </row>
        <row r="164">
          <cell r="A164" t="str">
            <v>ACCL-15350</v>
          </cell>
          <cell r="B164" t="str">
            <v>AC</v>
          </cell>
          <cell r="C164">
            <v>350</v>
          </cell>
          <cell r="D164" t="str">
            <v>CL-15</v>
          </cell>
          <cell r="E164">
            <v>1.7161269999999999E-2</v>
          </cell>
        </row>
        <row r="165">
          <cell r="A165" t="str">
            <v>ACCL-15400</v>
          </cell>
          <cell r="B165" t="str">
            <v>AC</v>
          </cell>
          <cell r="C165">
            <v>400</v>
          </cell>
          <cell r="D165" t="str">
            <v>CL-15</v>
          </cell>
          <cell r="E165">
            <v>1.3139100000000001E-2</v>
          </cell>
        </row>
        <row r="166">
          <cell r="A166" t="str">
            <v>ACCL-15450</v>
          </cell>
          <cell r="B166" t="str">
            <v>AC</v>
          </cell>
          <cell r="C166">
            <v>450</v>
          </cell>
          <cell r="D166" t="str">
            <v>CL-15</v>
          </cell>
          <cell r="E166">
            <v>1.032952E-2</v>
          </cell>
        </row>
        <row r="167">
          <cell r="A167" t="str">
            <v>ACCL-15500</v>
          </cell>
          <cell r="B167" t="str">
            <v>AC</v>
          </cell>
          <cell r="C167">
            <v>500</v>
          </cell>
          <cell r="D167" t="str">
            <v>CL-15</v>
          </cell>
          <cell r="E167">
            <v>8.3325299999999995E-3</v>
          </cell>
        </row>
        <row r="168">
          <cell r="A168" t="str">
            <v>ACCL-15600</v>
          </cell>
          <cell r="B168" t="str">
            <v>AC</v>
          </cell>
          <cell r="C168">
            <v>600</v>
          </cell>
          <cell r="D168" t="str">
            <v>CL-15</v>
          </cell>
          <cell r="E168">
            <v>5.7954800000000004E-3</v>
          </cell>
        </row>
        <row r="169">
          <cell r="A169" t="str">
            <v>ACCL-15700</v>
          </cell>
          <cell r="B169" t="str">
            <v>AC</v>
          </cell>
          <cell r="C169">
            <v>700</v>
          </cell>
          <cell r="D169" t="str">
            <v>CL-15</v>
          </cell>
          <cell r="E169">
            <v>4.1431899999999997E-3</v>
          </cell>
        </row>
        <row r="170">
          <cell r="A170" t="str">
            <v>ACCL-15800</v>
          </cell>
          <cell r="B170" t="str">
            <v>AC</v>
          </cell>
          <cell r="C170">
            <v>800</v>
          </cell>
          <cell r="D170" t="str">
            <v>CL-15</v>
          </cell>
        </row>
        <row r="171">
          <cell r="A171" t="str">
            <v>ACCL-15900</v>
          </cell>
          <cell r="B171" t="str">
            <v>AC</v>
          </cell>
          <cell r="C171">
            <v>900</v>
          </cell>
          <cell r="D171" t="str">
            <v>CL-15</v>
          </cell>
        </row>
        <row r="172">
          <cell r="A172" t="str">
            <v>ACCL-151000</v>
          </cell>
          <cell r="B172" t="str">
            <v>AC</v>
          </cell>
          <cell r="C172">
            <v>1000</v>
          </cell>
          <cell r="D172" t="str">
            <v>CL-15</v>
          </cell>
        </row>
        <row r="173">
          <cell r="A173" t="str">
            <v>ACCL-2080</v>
          </cell>
          <cell r="B173" t="str">
            <v>AC</v>
          </cell>
          <cell r="C173">
            <v>80</v>
          </cell>
          <cell r="D173" t="str">
            <v>CL-20</v>
          </cell>
          <cell r="E173">
            <v>0.39302129000000002</v>
          </cell>
        </row>
        <row r="174">
          <cell r="A174" t="str">
            <v>ACCL-20100</v>
          </cell>
          <cell r="B174" t="str">
            <v>AC</v>
          </cell>
          <cell r="C174">
            <v>100</v>
          </cell>
          <cell r="D174" t="str">
            <v>CL-20</v>
          </cell>
          <cell r="E174">
            <v>0.25075900000000001</v>
          </cell>
        </row>
        <row r="175">
          <cell r="A175" t="str">
            <v>ACCL-20125</v>
          </cell>
          <cell r="B175" t="str">
            <v>AC</v>
          </cell>
          <cell r="C175">
            <v>125</v>
          </cell>
          <cell r="D175" t="str">
            <v>CL-20</v>
          </cell>
          <cell r="E175">
            <v>0.15518667</v>
          </cell>
        </row>
        <row r="176">
          <cell r="A176" t="str">
            <v>ACCL-20150</v>
          </cell>
          <cell r="B176" t="str">
            <v>AC</v>
          </cell>
          <cell r="C176">
            <v>150</v>
          </cell>
          <cell r="D176" t="str">
            <v>CL-20</v>
          </cell>
          <cell r="E176">
            <v>0.10739696999999999</v>
          </cell>
        </row>
        <row r="177">
          <cell r="A177" t="str">
            <v>ACCL-20200</v>
          </cell>
          <cell r="B177" t="str">
            <v>AC</v>
          </cell>
          <cell r="C177">
            <v>200</v>
          </cell>
          <cell r="D177" t="str">
            <v>CL-20</v>
          </cell>
          <cell r="E177">
            <v>6.0410800000000001E-2</v>
          </cell>
        </row>
        <row r="178">
          <cell r="A178" t="str">
            <v>ACCL-20250</v>
          </cell>
          <cell r="B178" t="str">
            <v>AC</v>
          </cell>
          <cell r="C178">
            <v>250</v>
          </cell>
          <cell r="D178" t="str">
            <v>CL-20</v>
          </cell>
          <cell r="E178">
            <v>3.7282559999999999E-2</v>
          </cell>
        </row>
        <row r="179">
          <cell r="A179" t="str">
            <v>ACCL-20300</v>
          </cell>
          <cell r="B179" t="str">
            <v>AC</v>
          </cell>
          <cell r="C179">
            <v>300</v>
          </cell>
          <cell r="D179" t="str">
            <v>CL-20</v>
          </cell>
          <cell r="E179">
            <v>2.5768249999999999E-2</v>
          </cell>
        </row>
        <row r="180">
          <cell r="A180" t="str">
            <v>ACCL-20350</v>
          </cell>
          <cell r="B180" t="str">
            <v>AC</v>
          </cell>
          <cell r="C180">
            <v>350</v>
          </cell>
          <cell r="D180" t="str">
            <v>CL-20</v>
          </cell>
          <cell r="E180">
            <v>1.836115E-2</v>
          </cell>
        </row>
        <row r="181">
          <cell r="A181" t="str">
            <v>ACCL-20400</v>
          </cell>
          <cell r="B181" t="str">
            <v>AC</v>
          </cell>
          <cell r="C181">
            <v>400</v>
          </cell>
          <cell r="D181" t="str">
            <v>CL-20</v>
          </cell>
          <cell r="E181">
            <v>1.411681E-2</v>
          </cell>
        </row>
        <row r="182">
          <cell r="A182" t="str">
            <v>ACCL-20450</v>
          </cell>
          <cell r="B182" t="str">
            <v>AC</v>
          </cell>
          <cell r="C182">
            <v>450</v>
          </cell>
          <cell r="D182" t="str">
            <v>CL-20</v>
          </cell>
          <cell r="E182">
            <v>1.111783E-2</v>
          </cell>
        </row>
        <row r="183">
          <cell r="A183" t="str">
            <v>ACCL-20500</v>
          </cell>
          <cell r="B183" t="str">
            <v>AC</v>
          </cell>
          <cell r="C183">
            <v>500</v>
          </cell>
          <cell r="D183" t="str">
            <v>CL-20</v>
          </cell>
          <cell r="E183">
            <v>8.9815899999999994E-3</v>
          </cell>
        </row>
        <row r="184">
          <cell r="A184" t="str">
            <v>ACCL-20600</v>
          </cell>
          <cell r="B184" t="str">
            <v>AC</v>
          </cell>
          <cell r="C184">
            <v>600</v>
          </cell>
          <cell r="D184" t="str">
            <v>CL-20</v>
          </cell>
          <cell r="E184">
            <v>6.2119100000000002E-3</v>
          </cell>
        </row>
        <row r="185">
          <cell r="A185" t="str">
            <v>ACCL-20700</v>
          </cell>
          <cell r="B185" t="str">
            <v>AC</v>
          </cell>
          <cell r="C185">
            <v>700</v>
          </cell>
          <cell r="D185" t="str">
            <v>CL-20</v>
          </cell>
          <cell r="E185">
            <v>4.4866000000000003E-3</v>
          </cell>
        </row>
        <row r="186">
          <cell r="A186" t="str">
            <v>ACCL-20800</v>
          </cell>
          <cell r="B186" t="str">
            <v>AC</v>
          </cell>
          <cell r="C186">
            <v>800</v>
          </cell>
          <cell r="D186" t="str">
            <v>CL-20</v>
          </cell>
        </row>
        <row r="187">
          <cell r="A187" t="str">
            <v>ACCL-20900</v>
          </cell>
          <cell r="B187" t="str">
            <v>AC</v>
          </cell>
          <cell r="C187">
            <v>900</v>
          </cell>
          <cell r="D187" t="str">
            <v>CL-20</v>
          </cell>
        </row>
        <row r="188">
          <cell r="A188" t="str">
            <v>ACCL-201000</v>
          </cell>
          <cell r="B188" t="str">
            <v>AC</v>
          </cell>
          <cell r="C188">
            <v>1000</v>
          </cell>
          <cell r="D188" t="str">
            <v>CL-20</v>
          </cell>
        </row>
        <row r="189">
          <cell r="A189" t="str">
            <v>ACCL-2580</v>
          </cell>
          <cell r="B189" t="str">
            <v>AC</v>
          </cell>
          <cell r="C189">
            <v>80</v>
          </cell>
          <cell r="D189" t="str">
            <v>CL-25</v>
          </cell>
          <cell r="E189">
            <v>0.40577602000000002</v>
          </cell>
        </row>
        <row r="190">
          <cell r="A190" t="str">
            <v>ACCL-25100</v>
          </cell>
          <cell r="B190" t="str">
            <v>AC</v>
          </cell>
          <cell r="C190">
            <v>100</v>
          </cell>
          <cell r="D190" t="str">
            <v>CL-25</v>
          </cell>
          <cell r="E190">
            <v>0.25884439999999997</v>
          </cell>
        </row>
        <row r="191">
          <cell r="A191" t="str">
            <v>ACCL-25125</v>
          </cell>
          <cell r="B191" t="str">
            <v>AC</v>
          </cell>
          <cell r="C191">
            <v>125</v>
          </cell>
          <cell r="D191" t="str">
            <v>CL-25</v>
          </cell>
          <cell r="E191">
            <v>0.16146394999999999</v>
          </cell>
        </row>
        <row r="192">
          <cell r="A192" t="str">
            <v>ACCL-25150</v>
          </cell>
          <cell r="B192" t="str">
            <v>AC</v>
          </cell>
          <cell r="C192">
            <v>150</v>
          </cell>
          <cell r="D192" t="str">
            <v>CL-25</v>
          </cell>
          <cell r="E192">
            <v>0.11212774</v>
          </cell>
        </row>
        <row r="193">
          <cell r="A193" t="str">
            <v>ACCL-25200</v>
          </cell>
          <cell r="B193" t="str">
            <v>AC</v>
          </cell>
          <cell r="C193">
            <v>200</v>
          </cell>
          <cell r="D193" t="str">
            <v>CL-25</v>
          </cell>
          <cell r="E193">
            <v>6.2883410000000001E-2</v>
          </cell>
        </row>
        <row r="194">
          <cell r="A194" t="str">
            <v>ACCL-25250</v>
          </cell>
          <cell r="B194" t="str">
            <v>AC</v>
          </cell>
          <cell r="C194">
            <v>250</v>
          </cell>
          <cell r="D194" t="str">
            <v>CL-25</v>
          </cell>
          <cell r="E194">
            <v>3.8927059999999999E-2</v>
          </cell>
        </row>
        <row r="195">
          <cell r="A195" t="str">
            <v>ACCL-25300</v>
          </cell>
          <cell r="B195" t="str">
            <v>AC</v>
          </cell>
          <cell r="C195">
            <v>300</v>
          </cell>
          <cell r="D195" t="str">
            <v>CL-25</v>
          </cell>
          <cell r="E195">
            <v>2.70771E-2</v>
          </cell>
        </row>
        <row r="196">
          <cell r="A196" t="str">
            <v>ACCL-25350</v>
          </cell>
          <cell r="B196" t="str">
            <v>AC</v>
          </cell>
          <cell r="C196">
            <v>350</v>
          </cell>
          <cell r="D196" t="str">
            <v>CL-25</v>
          </cell>
          <cell r="E196">
            <v>1.9356430000000001E-2</v>
          </cell>
        </row>
        <row r="197">
          <cell r="A197" t="str">
            <v>ACCL-25400</v>
          </cell>
          <cell r="B197" t="str">
            <v>AC</v>
          </cell>
          <cell r="C197">
            <v>400</v>
          </cell>
          <cell r="D197" t="str">
            <v>CL-25</v>
          </cell>
          <cell r="E197">
            <v>1.4781620000000001E-2</v>
          </cell>
        </row>
        <row r="198">
          <cell r="A198" t="str">
            <v>ACCL-25450</v>
          </cell>
          <cell r="B198" t="str">
            <v>AC</v>
          </cell>
          <cell r="C198">
            <v>450</v>
          </cell>
          <cell r="D198" t="str">
            <v>CL-25</v>
          </cell>
          <cell r="E198">
            <v>1.1655489999999999E-2</v>
          </cell>
        </row>
        <row r="199">
          <cell r="A199" t="str">
            <v>ACCL-25500</v>
          </cell>
          <cell r="B199" t="str">
            <v>AC</v>
          </cell>
          <cell r="C199">
            <v>500</v>
          </cell>
          <cell r="D199" t="str">
            <v>CL-25</v>
          </cell>
          <cell r="E199">
            <v>9.4253300000000009E-3</v>
          </cell>
        </row>
        <row r="200">
          <cell r="A200" t="str">
            <v>ACCL-25600</v>
          </cell>
          <cell r="B200" t="str">
            <v>AC</v>
          </cell>
          <cell r="C200">
            <v>600</v>
          </cell>
          <cell r="D200" t="str">
            <v>CL-25</v>
          </cell>
          <cell r="E200">
            <v>6.5406800000000001E-3</v>
          </cell>
        </row>
        <row r="201">
          <cell r="A201" t="str">
            <v>ACCL-25700</v>
          </cell>
          <cell r="B201" t="str">
            <v>AC</v>
          </cell>
          <cell r="C201">
            <v>700</v>
          </cell>
          <cell r="D201" t="str">
            <v>CL-25</v>
          </cell>
          <cell r="E201">
            <v>4.7490700000000002E-3</v>
          </cell>
        </row>
        <row r="202">
          <cell r="A202" t="str">
            <v>ACCL-25800</v>
          </cell>
          <cell r="B202" t="str">
            <v>AC</v>
          </cell>
          <cell r="C202">
            <v>800</v>
          </cell>
          <cell r="D202" t="str">
            <v>CL-25</v>
          </cell>
        </row>
        <row r="203">
          <cell r="A203" t="str">
            <v>ACCL-25900</v>
          </cell>
          <cell r="B203" t="str">
            <v>AC</v>
          </cell>
          <cell r="C203">
            <v>900</v>
          </cell>
          <cell r="D203" t="str">
            <v>CL-25</v>
          </cell>
        </row>
        <row r="204">
          <cell r="A204" t="str">
            <v>ACCL-251000</v>
          </cell>
          <cell r="B204" t="str">
            <v>AC</v>
          </cell>
          <cell r="C204">
            <v>1000</v>
          </cell>
          <cell r="D204" t="str">
            <v>CL-25</v>
          </cell>
        </row>
        <row r="205">
          <cell r="A205" t="str">
            <v>BWSC350</v>
          </cell>
          <cell r="B205" t="str">
            <v>BWSC</v>
          </cell>
          <cell r="C205">
            <v>350</v>
          </cell>
          <cell r="E205">
            <v>2.0523E-2</v>
          </cell>
        </row>
        <row r="206">
          <cell r="A206" t="str">
            <v>BWSC400</v>
          </cell>
          <cell r="B206" t="str">
            <v>BWSC</v>
          </cell>
          <cell r="C206">
            <v>400</v>
          </cell>
          <cell r="E206">
            <v>1.5350000000000001E-2</v>
          </cell>
        </row>
        <row r="207">
          <cell r="A207" t="str">
            <v>BWSC450</v>
          </cell>
          <cell r="B207" t="str">
            <v>BWSC</v>
          </cell>
          <cell r="C207">
            <v>450</v>
          </cell>
          <cell r="E207">
            <v>1.1861E-2</v>
          </cell>
        </row>
        <row r="208">
          <cell r="A208" t="str">
            <v>BWSC500</v>
          </cell>
          <cell r="B208" t="str">
            <v>BWSC</v>
          </cell>
          <cell r="C208">
            <v>500</v>
          </cell>
          <cell r="E208">
            <v>9.5840000000000005E-3</v>
          </cell>
        </row>
        <row r="209">
          <cell r="A209" t="str">
            <v>BWSC600</v>
          </cell>
          <cell r="B209" t="str">
            <v>BWSC</v>
          </cell>
          <cell r="C209">
            <v>600</v>
          </cell>
          <cell r="E209">
            <v>6.476E-3</v>
          </cell>
        </row>
        <row r="210">
          <cell r="A210" t="str">
            <v>BWSC700</v>
          </cell>
          <cell r="B210" t="str">
            <v>BWSC</v>
          </cell>
          <cell r="C210">
            <v>700</v>
          </cell>
          <cell r="E210">
            <v>4.5970000000000004E-3</v>
          </cell>
        </row>
        <row r="211">
          <cell r="A211" t="str">
            <v>BWSC800</v>
          </cell>
          <cell r="B211" t="str">
            <v>BWSC</v>
          </cell>
          <cell r="C211">
            <v>800</v>
          </cell>
          <cell r="E211">
            <v>3.408E-3</v>
          </cell>
        </row>
        <row r="212">
          <cell r="A212" t="str">
            <v>BWSC900</v>
          </cell>
          <cell r="B212" t="str">
            <v>BWSC</v>
          </cell>
          <cell r="C212">
            <v>900</v>
          </cell>
          <cell r="E212">
            <v>2.6519999999999998E-3</v>
          </cell>
        </row>
        <row r="213">
          <cell r="A213" t="str">
            <v>BWSC1000</v>
          </cell>
          <cell r="B213" t="str">
            <v>BWSC</v>
          </cell>
          <cell r="C213">
            <v>1000</v>
          </cell>
          <cell r="E213">
            <v>2.0899999999999998E-3</v>
          </cell>
        </row>
        <row r="214">
          <cell r="A214" t="str">
            <v>GRP350</v>
          </cell>
          <cell r="B214" t="str">
            <v>GRP</v>
          </cell>
          <cell r="C214">
            <v>350</v>
          </cell>
          <cell r="E214">
            <v>1.0975652715298897E-2</v>
          </cell>
        </row>
        <row r="215">
          <cell r="A215" t="str">
            <v>GRP400</v>
          </cell>
          <cell r="B215" t="str">
            <v>GRP</v>
          </cell>
          <cell r="C215">
            <v>400</v>
          </cell>
          <cell r="E215">
            <v>7.9556725974866023E-3</v>
          </cell>
        </row>
        <row r="216">
          <cell r="A216" t="str">
            <v>GRP450</v>
          </cell>
          <cell r="B216" t="str">
            <v>GRP</v>
          </cell>
          <cell r="C216">
            <v>450</v>
          </cell>
          <cell r="E216">
            <v>5.9834184193067351E-3</v>
          </cell>
        </row>
        <row r="217">
          <cell r="A217" t="str">
            <v>GRP500</v>
          </cell>
          <cell r="B217" t="str">
            <v>GRP</v>
          </cell>
          <cell r="C217">
            <v>500</v>
          </cell>
          <cell r="E217">
            <v>4.7554642015215018E-3</v>
          </cell>
        </row>
        <row r="218">
          <cell r="A218" t="str">
            <v>GRP600</v>
          </cell>
          <cell r="B218" t="str">
            <v>GRP</v>
          </cell>
          <cell r="C218">
            <v>600</v>
          </cell>
          <cell r="E218">
            <v>3.203466906792339E-3</v>
          </cell>
        </row>
        <row r="219">
          <cell r="A219" t="str">
            <v>GRP700</v>
          </cell>
          <cell r="B219" t="str">
            <v>GRP</v>
          </cell>
          <cell r="C219">
            <v>700</v>
          </cell>
          <cell r="E219">
            <v>2.3459375981768698E-3</v>
          </cell>
        </row>
        <row r="220">
          <cell r="A220" t="str">
            <v>GRP800</v>
          </cell>
          <cell r="B220" t="str">
            <v>GRP</v>
          </cell>
          <cell r="C220">
            <v>800</v>
          </cell>
          <cell r="E220">
            <v>1.7603857144661225E-3</v>
          </cell>
        </row>
        <row r="221">
          <cell r="A221" t="str">
            <v>GRP900</v>
          </cell>
          <cell r="B221" t="str">
            <v>GRP</v>
          </cell>
          <cell r="C221">
            <v>900</v>
          </cell>
          <cell r="E221">
            <v>1.3683103950304948E-3</v>
          </cell>
        </row>
        <row r="222">
          <cell r="A222" t="str">
            <v>GRP1000</v>
          </cell>
          <cell r="B222" t="str">
            <v>GRP</v>
          </cell>
          <cell r="C222">
            <v>1000</v>
          </cell>
          <cell r="E222">
            <v>1.0933236422011789E-3</v>
          </cell>
        </row>
        <row r="223">
          <cell r="A223" t="str">
            <v>MS580</v>
          </cell>
          <cell r="B223" t="str">
            <v>MS</v>
          </cell>
          <cell r="C223">
            <v>80</v>
          </cell>
          <cell r="D223">
            <v>5</v>
          </cell>
          <cell r="E223">
            <v>0.44763501953807294</v>
          </cell>
        </row>
        <row r="224">
          <cell r="A224" t="str">
            <v>MS5100</v>
          </cell>
          <cell r="B224" t="str">
            <v>MS</v>
          </cell>
          <cell r="C224">
            <v>100</v>
          </cell>
          <cell r="D224">
            <v>5</v>
          </cell>
          <cell r="E224">
            <v>0.28172911817464441</v>
          </cell>
        </row>
        <row r="225">
          <cell r="A225" t="str">
            <v>MS5125</v>
          </cell>
          <cell r="B225" t="str">
            <v>MS</v>
          </cell>
          <cell r="C225">
            <v>125</v>
          </cell>
          <cell r="D225">
            <v>5</v>
          </cell>
          <cell r="E225">
            <v>0.17670588008918739</v>
          </cell>
        </row>
        <row r="226">
          <cell r="A226" t="str">
            <v>MS5150</v>
          </cell>
          <cell r="B226" t="str">
            <v>MS</v>
          </cell>
          <cell r="C226">
            <v>150</v>
          </cell>
          <cell r="D226">
            <v>5</v>
          </cell>
          <cell r="E226">
            <v>0.1203559550870736</v>
          </cell>
        </row>
        <row r="227">
          <cell r="A227" t="str">
            <v>MS5200</v>
          </cell>
          <cell r="B227" t="str">
            <v>MS</v>
          </cell>
          <cell r="C227">
            <v>200</v>
          </cell>
          <cell r="D227">
            <v>5</v>
          </cell>
          <cell r="E227">
            <v>6.5263272230967728E-2</v>
          </cell>
        </row>
        <row r="228">
          <cell r="A228" t="str">
            <v>MS5250</v>
          </cell>
          <cell r="B228" t="str">
            <v>MS</v>
          </cell>
          <cell r="C228">
            <v>250</v>
          </cell>
          <cell r="D228">
            <v>5</v>
          </cell>
          <cell r="E228">
            <v>4.0365987618053101E-2</v>
          </cell>
        </row>
        <row r="229">
          <cell r="A229" t="str">
            <v>MS5300</v>
          </cell>
          <cell r="B229" t="str">
            <v>MS</v>
          </cell>
          <cell r="C229">
            <v>300</v>
          </cell>
          <cell r="D229">
            <v>5</v>
          </cell>
          <cell r="E229">
            <v>2.7149925384405988E-2</v>
          </cell>
        </row>
        <row r="230">
          <cell r="A230" t="str">
            <v>MS5350</v>
          </cell>
          <cell r="B230" t="str">
            <v>MS</v>
          </cell>
          <cell r="C230">
            <v>350</v>
          </cell>
          <cell r="D230">
            <v>5</v>
          </cell>
          <cell r="E230">
            <v>1.9356431019806542E-2</v>
          </cell>
        </row>
        <row r="231">
          <cell r="A231" t="str">
            <v>MS5400</v>
          </cell>
          <cell r="B231" t="str">
            <v>MS</v>
          </cell>
          <cell r="C231">
            <v>400</v>
          </cell>
          <cell r="D231">
            <v>5</v>
          </cell>
          <cell r="E231">
            <v>1.4405608178647762E-2</v>
          </cell>
        </row>
        <row r="232">
          <cell r="A232" t="str">
            <v>MS5450</v>
          </cell>
          <cell r="B232" t="str">
            <v>MS</v>
          </cell>
          <cell r="C232">
            <v>450</v>
          </cell>
          <cell r="D232">
            <v>5</v>
          </cell>
          <cell r="E232">
            <v>1.1080958002156163E-2</v>
          </cell>
        </row>
        <row r="233">
          <cell r="A233" t="str">
            <v>MS5500</v>
          </cell>
          <cell r="B233" t="str">
            <v>MS</v>
          </cell>
          <cell r="C233">
            <v>500</v>
          </cell>
          <cell r="D233">
            <v>5</v>
          </cell>
          <cell r="E233">
            <v>9.4564882682788183E-3</v>
          </cell>
        </row>
        <row r="234">
          <cell r="A234" t="str">
            <v>MS5600</v>
          </cell>
          <cell r="B234" t="str">
            <v>MS</v>
          </cell>
          <cell r="C234">
            <v>600</v>
          </cell>
          <cell r="D234">
            <v>5</v>
          </cell>
          <cell r="E234">
            <v>6.3122155140126306E-3</v>
          </cell>
        </row>
        <row r="235">
          <cell r="A235" t="str">
            <v>MS5700</v>
          </cell>
          <cell r="B235" t="str">
            <v>MS</v>
          </cell>
          <cell r="C235">
            <v>700</v>
          </cell>
          <cell r="D235">
            <v>5</v>
          </cell>
          <cell r="E235">
            <v>4.4705770867339263E-3</v>
          </cell>
        </row>
        <row r="236">
          <cell r="A236" t="str">
            <v>MS5800</v>
          </cell>
          <cell r="B236" t="str">
            <v>MS</v>
          </cell>
          <cell r="C236">
            <v>800</v>
          </cell>
          <cell r="D236">
            <v>5</v>
          </cell>
          <cell r="E236">
            <v>3.3078325681283466E-3</v>
          </cell>
        </row>
        <row r="237">
          <cell r="A237" t="str">
            <v>MS5900</v>
          </cell>
          <cell r="B237" t="str">
            <v>MS</v>
          </cell>
          <cell r="C237">
            <v>900</v>
          </cell>
          <cell r="D237">
            <v>5</v>
          </cell>
          <cell r="E237">
            <v>2.5313456378705372E-3</v>
          </cell>
        </row>
        <row r="238">
          <cell r="A238" t="str">
            <v>MS51000</v>
          </cell>
          <cell r="B238" t="str">
            <v>MS</v>
          </cell>
          <cell r="C238">
            <v>1000</v>
          </cell>
          <cell r="D238">
            <v>5</v>
          </cell>
          <cell r="E238">
            <v>1.9896854169279173E-3</v>
          </cell>
        </row>
        <row r="239">
          <cell r="A239" t="str">
            <v>MS680</v>
          </cell>
          <cell r="B239" t="str">
            <v>MS</v>
          </cell>
          <cell r="C239">
            <v>80</v>
          </cell>
          <cell r="D239">
            <v>6</v>
          </cell>
          <cell r="E239">
            <v>0.45280496521282065</v>
          </cell>
        </row>
        <row r="240">
          <cell r="A240" t="str">
            <v>MS6100</v>
          </cell>
          <cell r="B240" t="str">
            <v>MS</v>
          </cell>
          <cell r="C240">
            <v>100</v>
          </cell>
          <cell r="D240">
            <v>6</v>
          </cell>
          <cell r="E240">
            <v>0.28567677919814038</v>
          </cell>
        </row>
        <row r="241">
          <cell r="A241" t="str">
            <v>MS6125</v>
          </cell>
          <cell r="B241" t="str">
            <v>MS</v>
          </cell>
          <cell r="C241">
            <v>125</v>
          </cell>
          <cell r="D241">
            <v>6</v>
          </cell>
          <cell r="E241">
            <v>0.17969120716569961</v>
          </cell>
        </row>
        <row r="242">
          <cell r="A242" t="str">
            <v>MS6150</v>
          </cell>
          <cell r="B242" t="str">
            <v>MS</v>
          </cell>
          <cell r="C242">
            <v>150</v>
          </cell>
          <cell r="D242">
            <v>6</v>
          </cell>
          <cell r="E242">
            <v>0.12271241672860235</v>
          </cell>
        </row>
        <row r="243">
          <cell r="A243" t="str">
            <v>MS6200</v>
          </cell>
          <cell r="B243" t="str">
            <v>MS</v>
          </cell>
          <cell r="C243">
            <v>200</v>
          </cell>
          <cell r="D243">
            <v>6</v>
          </cell>
          <cell r="E243">
            <v>6.6857830461507978E-2</v>
          </cell>
        </row>
        <row r="244">
          <cell r="A244" t="str">
            <v>MS6250</v>
          </cell>
          <cell r="B244" t="str">
            <v>MS</v>
          </cell>
          <cell r="C244">
            <v>250</v>
          </cell>
          <cell r="D244">
            <v>6</v>
          </cell>
          <cell r="E244">
            <v>4.1524573044152947E-2</v>
          </cell>
        </row>
        <row r="245">
          <cell r="A245" t="str">
            <v>MS6300</v>
          </cell>
          <cell r="B245" t="str">
            <v>MS</v>
          </cell>
          <cell r="C245">
            <v>300</v>
          </cell>
          <cell r="D245">
            <v>6</v>
          </cell>
          <cell r="E245">
            <v>2.8031935845870212E-2</v>
          </cell>
        </row>
        <row r="246">
          <cell r="A246" t="str">
            <v>MS6350</v>
          </cell>
          <cell r="B246" t="str">
            <v>MS</v>
          </cell>
          <cell r="C246">
            <v>350</v>
          </cell>
          <cell r="D246">
            <v>6</v>
          </cell>
          <cell r="E246">
            <v>2.0050645445549766E-2</v>
          </cell>
        </row>
        <row r="247">
          <cell r="A247" t="str">
            <v>MS6400</v>
          </cell>
          <cell r="B247" t="str">
            <v>MS</v>
          </cell>
          <cell r="C247">
            <v>400</v>
          </cell>
          <cell r="D247">
            <v>6</v>
          </cell>
          <cell r="E247">
            <v>1.4965966472239189E-2</v>
          </cell>
        </row>
        <row r="248">
          <cell r="A248" t="str">
            <v>MS6450</v>
          </cell>
          <cell r="B248" t="str">
            <v>MS</v>
          </cell>
          <cell r="C248">
            <v>450</v>
          </cell>
          <cell r="D248">
            <v>6</v>
          </cell>
          <cell r="E248">
            <v>1.1542349824438186E-2</v>
          </cell>
        </row>
        <row r="249">
          <cell r="A249" t="str">
            <v>MS6500</v>
          </cell>
          <cell r="B249" t="str">
            <v>MS</v>
          </cell>
          <cell r="C249">
            <v>500</v>
          </cell>
          <cell r="D249">
            <v>6</v>
          </cell>
          <cell r="E249">
            <v>9.7083778722101138E-3</v>
          </cell>
        </row>
        <row r="250">
          <cell r="A250" t="str">
            <v>MS6600</v>
          </cell>
          <cell r="B250" t="str">
            <v>MS</v>
          </cell>
          <cell r="C250">
            <v>600</v>
          </cell>
          <cell r="D250">
            <v>6</v>
          </cell>
          <cell r="E250">
            <v>6.4994475496481961E-3</v>
          </cell>
        </row>
        <row r="251">
          <cell r="A251" t="str">
            <v>MS6700</v>
          </cell>
          <cell r="B251" t="str">
            <v>MS</v>
          </cell>
          <cell r="C251">
            <v>700</v>
          </cell>
          <cell r="D251">
            <v>6</v>
          </cell>
          <cell r="E251">
            <v>4.6148901820264763E-3</v>
          </cell>
        </row>
        <row r="252">
          <cell r="A252" t="str">
            <v>MS6800</v>
          </cell>
          <cell r="B252" t="str">
            <v>MS</v>
          </cell>
          <cell r="C252">
            <v>800</v>
          </cell>
          <cell r="D252">
            <v>6</v>
          </cell>
          <cell r="E252">
            <v>3.4221836778655233E-3</v>
          </cell>
        </row>
        <row r="253">
          <cell r="A253" t="str">
            <v>MS6900</v>
          </cell>
          <cell r="B253" t="str">
            <v>MS</v>
          </cell>
          <cell r="C253">
            <v>900</v>
          </cell>
          <cell r="D253">
            <v>6</v>
          </cell>
          <cell r="E253">
            <v>2.6239622511437747E-3</v>
          </cell>
        </row>
        <row r="254">
          <cell r="A254" t="str">
            <v>MS61000</v>
          </cell>
          <cell r="B254" t="str">
            <v>MS</v>
          </cell>
          <cell r="C254">
            <v>1000</v>
          </cell>
          <cell r="D254">
            <v>6</v>
          </cell>
          <cell r="E254">
            <v>2.0660503314271768E-3</v>
          </cell>
        </row>
        <row r="255">
          <cell r="A255" t="str">
            <v>MS880</v>
          </cell>
          <cell r="B255" t="str">
            <v>MS</v>
          </cell>
          <cell r="C255">
            <v>80</v>
          </cell>
          <cell r="D255">
            <v>8</v>
          </cell>
          <cell r="E255">
            <v>0.45952654229689427</v>
          </cell>
        </row>
        <row r="256">
          <cell r="A256" t="str">
            <v>MS8100</v>
          </cell>
          <cell r="B256" t="str">
            <v>MS</v>
          </cell>
          <cell r="C256">
            <v>100</v>
          </cell>
          <cell r="D256">
            <v>8</v>
          </cell>
          <cell r="E256">
            <v>0.29085291180687162</v>
          </cell>
        </row>
        <row r="257">
          <cell r="A257" t="str">
            <v>MS8125</v>
          </cell>
          <cell r="B257" t="str">
            <v>MS</v>
          </cell>
          <cell r="C257">
            <v>125</v>
          </cell>
          <cell r="D257">
            <v>8</v>
          </cell>
          <cell r="E257">
            <v>0.18364471503695795</v>
          </cell>
        </row>
        <row r="258">
          <cell r="A258" t="str">
            <v>MS8150</v>
          </cell>
          <cell r="B258" t="str">
            <v>MS</v>
          </cell>
          <cell r="C258">
            <v>150</v>
          </cell>
          <cell r="D258">
            <v>8</v>
          </cell>
          <cell r="E258">
            <v>0.1258623270250655</v>
          </cell>
        </row>
        <row r="259">
          <cell r="A259" t="str">
            <v>MS8200</v>
          </cell>
          <cell r="B259" t="str">
            <v>MS</v>
          </cell>
          <cell r="C259">
            <v>200</v>
          </cell>
          <cell r="D259">
            <v>8</v>
          </cell>
          <cell r="E259">
            <v>6.9025734409838821E-2</v>
          </cell>
        </row>
        <row r="260">
          <cell r="A260" t="str">
            <v>MS8250</v>
          </cell>
          <cell r="B260" t="str">
            <v>MS</v>
          </cell>
          <cell r="C260">
            <v>250</v>
          </cell>
          <cell r="D260">
            <v>8</v>
          </cell>
          <cell r="E260">
            <v>4.3123589856303622E-2</v>
          </cell>
        </row>
        <row r="261">
          <cell r="A261" t="str">
            <v>MS8300</v>
          </cell>
          <cell r="B261" t="str">
            <v>MS</v>
          </cell>
          <cell r="C261">
            <v>300</v>
          </cell>
          <cell r="D261">
            <v>8</v>
          </cell>
          <cell r="E261">
            <v>2.9265675129784442E-2</v>
          </cell>
        </row>
        <row r="262">
          <cell r="A262" t="str">
            <v>MS8350</v>
          </cell>
          <cell r="B262" t="str">
            <v>MS</v>
          </cell>
          <cell r="C262">
            <v>350</v>
          </cell>
          <cell r="D262">
            <v>8</v>
          </cell>
          <cell r="E262">
            <v>2.103346807607382E-2</v>
          </cell>
        </row>
        <row r="263">
          <cell r="A263" t="str">
            <v>MS8400</v>
          </cell>
          <cell r="B263" t="str">
            <v>MS</v>
          </cell>
          <cell r="C263">
            <v>400</v>
          </cell>
          <cell r="D263">
            <v>8</v>
          </cell>
          <cell r="E263">
            <v>1.5767963913301992E-2</v>
          </cell>
        </row>
        <row r="264">
          <cell r="A264" t="str">
            <v>MS8450</v>
          </cell>
          <cell r="B264" t="str">
            <v>MS</v>
          </cell>
          <cell r="C264">
            <v>450</v>
          </cell>
          <cell r="D264">
            <v>8</v>
          </cell>
          <cell r="E264">
            <v>1.2209259470661465E-2</v>
          </cell>
        </row>
        <row r="265">
          <cell r="A265" t="str">
            <v>MS8500</v>
          </cell>
          <cell r="B265" t="str">
            <v>MS</v>
          </cell>
          <cell r="C265">
            <v>500</v>
          </cell>
          <cell r="D265">
            <v>8</v>
          </cell>
          <cell r="E265">
            <v>1.0098140196823273E-2</v>
          </cell>
        </row>
        <row r="266">
          <cell r="A266" t="str">
            <v>MS8600</v>
          </cell>
          <cell r="B266" t="str">
            <v>MS</v>
          </cell>
          <cell r="C266">
            <v>600</v>
          </cell>
          <cell r="D266">
            <v>8</v>
          </cell>
          <cell r="E266">
            <v>6.7925117479099417E-3</v>
          </cell>
        </row>
        <row r="267">
          <cell r="A267" t="str">
            <v>MS8700</v>
          </cell>
          <cell r="B267" t="str">
            <v>MS</v>
          </cell>
          <cell r="C267">
            <v>700</v>
          </cell>
          <cell r="D267">
            <v>8</v>
          </cell>
          <cell r="E267">
            <v>4.8430482808344937E-3</v>
          </cell>
        </row>
        <row r="268">
          <cell r="A268" t="str">
            <v>MS8800</v>
          </cell>
          <cell r="B268" t="str">
            <v>MS</v>
          </cell>
          <cell r="C268">
            <v>800</v>
          </cell>
          <cell r="D268">
            <v>8</v>
          </cell>
          <cell r="E268">
            <v>3.6045692428866012E-3</v>
          </cell>
        </row>
        <row r="269">
          <cell r="A269" t="str">
            <v>MS8900</v>
          </cell>
          <cell r="B269" t="str">
            <v>MS</v>
          </cell>
          <cell r="C269">
            <v>900</v>
          </cell>
          <cell r="D269">
            <v>8</v>
          </cell>
          <cell r="E269">
            <v>2.7728373438349013E-3</v>
          </cell>
        </row>
        <row r="270">
          <cell r="A270" t="str">
            <v>MS81000</v>
          </cell>
          <cell r="B270" t="str">
            <v>MS</v>
          </cell>
          <cell r="C270">
            <v>1000</v>
          </cell>
          <cell r="D270">
            <v>8</v>
          </cell>
          <cell r="E270">
            <v>2.1896576690407276E-3</v>
          </cell>
        </row>
        <row r="271">
          <cell r="A271" t="str">
            <v>MS1080</v>
          </cell>
          <cell r="B271" t="str">
            <v>MS</v>
          </cell>
          <cell r="C271">
            <v>80</v>
          </cell>
          <cell r="D271">
            <v>10</v>
          </cell>
          <cell r="E271">
            <v>0.46370606964042055</v>
          </cell>
        </row>
        <row r="272">
          <cell r="A272" t="str">
            <v>MS10100</v>
          </cell>
          <cell r="B272" t="str">
            <v>MS</v>
          </cell>
          <cell r="C272">
            <v>100</v>
          </cell>
          <cell r="D272">
            <v>10</v>
          </cell>
          <cell r="E272">
            <v>0.29409698707001236</v>
          </cell>
        </row>
        <row r="273">
          <cell r="A273" t="str">
            <v>MS10125</v>
          </cell>
          <cell r="B273" t="str">
            <v>MS</v>
          </cell>
          <cell r="C273">
            <v>125</v>
          </cell>
          <cell r="D273">
            <v>10</v>
          </cell>
          <cell r="E273">
            <v>0.18614586355639784</v>
          </cell>
        </row>
        <row r="274">
          <cell r="A274" t="str">
            <v>MS10150</v>
          </cell>
          <cell r="B274" t="str">
            <v>MS</v>
          </cell>
          <cell r="C274">
            <v>150</v>
          </cell>
          <cell r="D274">
            <v>10</v>
          </cell>
          <cell r="E274">
            <v>0.12787283287045303</v>
          </cell>
        </row>
        <row r="275">
          <cell r="A275" t="str">
            <v>MS10200</v>
          </cell>
          <cell r="B275" t="str">
            <v>MS</v>
          </cell>
          <cell r="C275">
            <v>200</v>
          </cell>
          <cell r="D275">
            <v>10</v>
          </cell>
          <cell r="E275">
            <v>7.0432279543661103E-2</v>
          </cell>
        </row>
        <row r="276">
          <cell r="A276" t="str">
            <v>MS10250</v>
          </cell>
          <cell r="B276" t="str">
            <v>MS</v>
          </cell>
          <cell r="C276">
            <v>250</v>
          </cell>
          <cell r="D276">
            <v>10</v>
          </cell>
          <cell r="E276">
            <v>4.4176470022296847E-2</v>
          </cell>
        </row>
        <row r="277">
          <cell r="A277" t="str">
            <v>MS10300</v>
          </cell>
          <cell r="B277" t="str">
            <v>MS</v>
          </cell>
          <cell r="C277">
            <v>300</v>
          </cell>
          <cell r="D277">
            <v>10</v>
          </cell>
          <cell r="E277">
            <v>3.00889887717684E-2</v>
          </cell>
        </row>
        <row r="278">
          <cell r="A278" t="str">
            <v>MS10350</v>
          </cell>
          <cell r="B278" t="str">
            <v>MS</v>
          </cell>
          <cell r="C278">
            <v>350</v>
          </cell>
          <cell r="D278">
            <v>10</v>
          </cell>
          <cell r="E278">
            <v>2.1697389952903722E-2</v>
          </cell>
        </row>
        <row r="279">
          <cell r="A279" t="str">
            <v>MS10400</v>
          </cell>
          <cell r="B279" t="str">
            <v>MS</v>
          </cell>
          <cell r="C279">
            <v>400</v>
          </cell>
          <cell r="D279">
            <v>10</v>
          </cell>
          <cell r="E279">
            <v>1.6315818057741932E-2</v>
          </cell>
        </row>
        <row r="280">
          <cell r="A280" t="str">
            <v>MS10450</v>
          </cell>
          <cell r="B280" t="str">
            <v>MS</v>
          </cell>
          <cell r="C280">
            <v>450</v>
          </cell>
          <cell r="D280">
            <v>10</v>
          </cell>
          <cell r="E280">
            <v>1.2669531590855564E-2</v>
          </cell>
        </row>
        <row r="281">
          <cell r="A281" t="str">
            <v>MS10500</v>
          </cell>
          <cell r="B281" t="str">
            <v>MS</v>
          </cell>
          <cell r="C281">
            <v>500</v>
          </cell>
          <cell r="D281">
            <v>10</v>
          </cell>
          <cell r="E281">
            <v>1.0386167434530968E-2</v>
          </cell>
        </row>
        <row r="282">
          <cell r="A282" t="str">
            <v>MS10600</v>
          </cell>
          <cell r="B282" t="str">
            <v>MS</v>
          </cell>
          <cell r="C282">
            <v>600</v>
          </cell>
          <cell r="D282">
            <v>10</v>
          </cell>
          <cell r="E282">
            <v>7.0118303827614269E-3</v>
          </cell>
        </row>
        <row r="283">
          <cell r="A283" t="str">
            <v>MS10700</v>
          </cell>
          <cell r="B283" t="str">
            <v>MS</v>
          </cell>
          <cell r="C283">
            <v>700</v>
          </cell>
          <cell r="D283">
            <v>10</v>
          </cell>
          <cell r="E283">
            <v>5.0157040285272545E-3</v>
          </cell>
        </row>
        <row r="284">
          <cell r="A284" t="str">
            <v>MS10800</v>
          </cell>
          <cell r="B284" t="str">
            <v>MS</v>
          </cell>
          <cell r="C284">
            <v>800</v>
          </cell>
          <cell r="D284">
            <v>10</v>
          </cell>
          <cell r="E284">
            <v>3.7439586655367086E-3</v>
          </cell>
        </row>
        <row r="285">
          <cell r="A285" t="str">
            <v>MS10900</v>
          </cell>
          <cell r="B285" t="str">
            <v>MS</v>
          </cell>
          <cell r="C285">
            <v>900</v>
          </cell>
          <cell r="D285">
            <v>10</v>
          </cell>
          <cell r="E285">
            <v>2.8876270297607219E-3</v>
          </cell>
        </row>
        <row r="286">
          <cell r="A286" t="str">
            <v>MS101000</v>
          </cell>
          <cell r="B286" t="str">
            <v>MS</v>
          </cell>
          <cell r="C286">
            <v>1000</v>
          </cell>
          <cell r="D286">
            <v>10</v>
          </cell>
          <cell r="E286">
            <v>2.2857263916803332E-3</v>
          </cell>
        </row>
      </sheetData>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
      <sheetName val="XXXXXXXXXXXXX"/>
      <sheetName val="LEAD"/>
      <sheetName val="Data-Road "/>
      <sheetName val="DATA-CD"/>
      <sheetName val="Road Furniture-Data"/>
      <sheetName val="Hire"/>
      <sheetName val="other rates"/>
      <sheetName val="Conv"/>
      <sheetName val="NP3 pipes"/>
      <sheetName val="NP3 collars"/>
      <sheetName val="temp"/>
    </sheetNames>
    <sheetDataSet>
      <sheetData sheetId="0"/>
      <sheetData sheetId="1"/>
      <sheetData sheetId="2">
        <row r="46">
          <cell r="K46">
            <v>0.125</v>
          </cell>
        </row>
      </sheetData>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
      <sheetName val="AAAAAAAAAAAAA"/>
      <sheetName val="Revised rates(SSR 2015-16)"/>
      <sheetName val="GM "/>
      <sheetName val="PM"/>
      <sheetName val="ew OG"/>
      <sheetName val="ew-DiMs"/>
      <sheetName val="PVC"/>
      <sheetName val="HDPE"/>
      <sheetName val="AC"/>
      <sheetName val="DI"/>
      <sheetName val="CI"/>
      <sheetName val="GRP"/>
      <sheetName val="BWSCP"/>
      <sheetName val="MS data"/>
      <sheetName val="MS "/>
      <sheetName val="PSC"/>
      <sheetName val="MS"/>
      <sheetName val="MSdata"/>
      <sheetName val="msinlining"/>
      <sheetName val="wiremesh"/>
      <sheetName val="RCC"/>
      <sheetName val="DI Weights"/>
      <sheetName val="Wt of HDPE"/>
      <sheetName val="lazwts"/>
      <sheetName val="hdpe-rates"/>
      <sheetName val="hdpe_invoice"/>
      <sheetName val="pvc_invoice"/>
      <sheetName val="hdpe weights"/>
      <sheetName val="pvc-rates"/>
      <sheetName val="Sheet1"/>
      <sheetName val="PVC weights"/>
      <sheetName val="leads"/>
      <sheetName val="PSC -pv"/>
      <sheetName val="GRP-pv"/>
      <sheetName val="index"/>
      <sheetName val="Sheet2"/>
    </sheetNames>
    <sheetDataSet>
      <sheetData sheetId="0" refreshError="1"/>
      <sheetData sheetId="1" refreshError="1"/>
      <sheetData sheetId="2"/>
      <sheetData sheetId="3" refreshError="1"/>
      <sheetData sheetId="4" refreshError="1"/>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1">
          <cell r="A1" t="str">
            <v>1999-2000</v>
          </cell>
          <cell r="B1" t="str">
            <v>1998-1999</v>
          </cell>
          <cell r="C1" t="str">
            <v>1997-1998</v>
          </cell>
          <cell r="D1" t="str">
            <v>2000-2001</v>
          </cell>
          <cell r="E1" t="str">
            <v>2001-2002</v>
          </cell>
          <cell r="F1" t="str">
            <v>2002-2003</v>
          </cell>
          <cell r="G1" t="str">
            <v>2003-2004</v>
          </cell>
          <cell r="H1" t="str">
            <v>2004-2005</v>
          </cell>
          <cell r="I1" t="str">
            <v>2005-2006</v>
          </cell>
          <cell r="J1" t="str">
            <v>2006-2007</v>
          </cell>
          <cell r="K1" t="str">
            <v>2007-2008</v>
          </cell>
          <cell r="L1" t="str">
            <v>2008-2009</v>
          </cell>
          <cell r="M1" t="str">
            <v>2009-2010</v>
          </cell>
        </row>
        <row r="2">
          <cell r="K2">
            <v>6</v>
          </cell>
          <cell r="L2">
            <v>7</v>
          </cell>
          <cell r="M2">
            <v>8</v>
          </cell>
        </row>
      </sheetData>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eyance "/>
      <sheetName val="Civil SoR"/>
      <sheetName val="WS SoR "/>
      <sheetName val="Input"/>
      <sheetName val="LEAD"/>
      <sheetName val="C-data"/>
      <sheetName val="Joinery"/>
      <sheetName val="WS Data"/>
    </sheetNames>
    <sheetDataSet>
      <sheetData sheetId="0"/>
      <sheetData sheetId="1">
        <row r="207">
          <cell r="G207">
            <v>1</v>
          </cell>
        </row>
        <row r="214">
          <cell r="E214">
            <v>9.93</v>
          </cell>
          <cell r="F214">
            <v>61.83</v>
          </cell>
        </row>
        <row r="215">
          <cell r="E215">
            <v>9.93</v>
          </cell>
          <cell r="F215">
            <v>87.78</v>
          </cell>
        </row>
        <row r="216">
          <cell r="E216">
            <v>9.93</v>
          </cell>
          <cell r="F216">
            <v>113.7</v>
          </cell>
        </row>
        <row r="217">
          <cell r="E217">
            <v>9.93</v>
          </cell>
          <cell r="F217">
            <v>139.69999999999999</v>
          </cell>
        </row>
        <row r="231">
          <cell r="E231">
            <v>2.37</v>
          </cell>
          <cell r="F231">
            <v>12.55</v>
          </cell>
        </row>
        <row r="232">
          <cell r="E232">
            <v>2.37</v>
          </cell>
          <cell r="F232">
            <v>17.64</v>
          </cell>
        </row>
        <row r="233">
          <cell r="E233">
            <v>2.37</v>
          </cell>
          <cell r="F233">
            <v>22.73</v>
          </cell>
        </row>
        <row r="234">
          <cell r="E234">
            <v>2.37</v>
          </cell>
          <cell r="F234">
            <v>27.82</v>
          </cell>
        </row>
        <row r="235">
          <cell r="F235">
            <v>32.909999999999997</v>
          </cell>
        </row>
        <row r="279">
          <cell r="F279">
            <v>350</v>
          </cell>
        </row>
      </sheetData>
      <sheetData sheetId="2">
        <row r="61">
          <cell r="G61">
            <v>1</v>
          </cell>
        </row>
      </sheetData>
      <sheetData sheetId="3">
        <row r="28">
          <cell r="C28" t="str">
            <v>Add for MA @ 25%</v>
          </cell>
          <cell r="D28">
            <v>0.25</v>
          </cell>
        </row>
        <row r="29">
          <cell r="C29" t="str">
            <v>Overheads&amp;Contractors Profit @13.615%</v>
          </cell>
          <cell r="D29">
            <v>0.13614999999999999</v>
          </cell>
        </row>
      </sheetData>
      <sheetData sheetId="4"/>
      <sheetData sheetId="5"/>
      <sheetData sheetId="6"/>
      <sheetData sheetId="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eyance "/>
      <sheetName val="Civil SoR"/>
      <sheetName val="WS SoR "/>
      <sheetName val="Input"/>
      <sheetName val="LEAD"/>
      <sheetName val="C-data"/>
      <sheetName val="Joinery"/>
      <sheetName val="WS Data"/>
    </sheetNames>
    <sheetDataSet>
      <sheetData sheetId="0"/>
      <sheetData sheetId="1">
        <row r="214">
          <cell r="E214">
            <v>9.93</v>
          </cell>
          <cell r="F214">
            <v>61.83</v>
          </cell>
        </row>
        <row r="215">
          <cell r="E215">
            <v>9.93</v>
          </cell>
          <cell r="F215">
            <v>87.78</v>
          </cell>
        </row>
        <row r="216">
          <cell r="E216">
            <v>9.93</v>
          </cell>
          <cell r="F216">
            <v>113.7</v>
          </cell>
        </row>
        <row r="217">
          <cell r="E217">
            <v>9.93</v>
          </cell>
          <cell r="F217">
            <v>139.69999999999999</v>
          </cell>
        </row>
        <row r="218">
          <cell r="F218">
            <v>165.6</v>
          </cell>
        </row>
      </sheetData>
      <sheetData sheetId="2">
        <row r="55">
          <cell r="G55">
            <v>41</v>
          </cell>
        </row>
        <row r="56">
          <cell r="G56">
            <v>44</v>
          </cell>
        </row>
        <row r="57">
          <cell r="G57">
            <v>67</v>
          </cell>
        </row>
      </sheetData>
      <sheetData sheetId="3">
        <row r="28">
          <cell r="C28" t="str">
            <v>Add for MA @ 25%</v>
          </cell>
          <cell r="D28">
            <v>0.25</v>
          </cell>
        </row>
        <row r="29">
          <cell r="C29" t="str">
            <v>Overheads&amp;Contractors Profit @13.615%</v>
          </cell>
          <cell r="D29">
            <v>0.13614999999999999</v>
          </cell>
        </row>
      </sheetData>
      <sheetData sheetId="4">
        <row r="7">
          <cell r="M7">
            <v>34565.839999999997</v>
          </cell>
        </row>
      </sheetData>
      <sheetData sheetId="5"/>
      <sheetData sheetId="6"/>
      <sheetData sheetId="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page"/>
      <sheetName val="Specification"/>
      <sheetName val="Abstract"/>
      <sheetName val="A&amp;B 5th floor Civil"/>
      <sheetName val="WS-A&amp;Block "/>
      <sheetName val="ELC-A&amp;Block"/>
      <sheetName val="LDR"/>
      <sheetName val="OXYGEN GAS MCH Nandyal"/>
      <sheetName val="ACs - Estimate"/>
      <sheetName val="2.00 sump"/>
      <sheetName val="Fire"/>
      <sheetName val="LEAD"/>
      <sheetName val="C-data"/>
      <sheetName val="Joinery"/>
      <sheetName val="WS Data"/>
      <sheetName val="A&amp;B 5th Floor Qty"/>
      <sheetName val="ACs - Qty"/>
      <sheetName val="QTY Sump"/>
      <sheetName val="Sump Estimate"/>
      <sheetName val="1.00 L Sump"/>
      <sheetName val="LDRdetiled"/>
      <sheetName val="conveyance "/>
      <sheetName val="Civil SoR"/>
      <sheetName val="WS SoR "/>
      <sheetName val="Inpu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row r="215">
          <cell r="E215">
            <v>9.93</v>
          </cell>
        </row>
        <row r="216">
          <cell r="F216">
            <v>165.6</v>
          </cell>
        </row>
      </sheetData>
      <sheetData sheetId="23" refreshError="1"/>
      <sheetData sheetId="24" refreshError="1">
        <row r="36">
          <cell r="D36">
            <v>0.25</v>
          </cell>
        </row>
        <row r="37">
          <cell r="D37">
            <v>0.13614999999999999</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9"/>
  <sheetViews>
    <sheetView workbookViewId="0">
      <selection activeCell="C5" sqref="C5:H5"/>
    </sheetView>
  </sheetViews>
  <sheetFormatPr defaultRowHeight="14.4"/>
  <cols>
    <col min="9" max="9" width="24.109375" customWidth="1"/>
  </cols>
  <sheetData>
    <row r="2" spans="2:10" ht="22.8">
      <c r="B2" s="852" t="s">
        <v>703</v>
      </c>
      <c r="C2" s="852"/>
      <c r="D2" s="852"/>
      <c r="E2" s="852"/>
      <c r="F2" s="852"/>
      <c r="G2" s="852"/>
      <c r="H2" s="852"/>
      <c r="I2" s="852"/>
    </row>
    <row r="3" spans="2:10" ht="30" customHeight="1">
      <c r="B3" s="853" t="s">
        <v>887</v>
      </c>
      <c r="C3" s="853"/>
      <c r="D3" s="853"/>
      <c r="E3" s="853"/>
      <c r="F3" s="853"/>
      <c r="G3" s="853"/>
      <c r="H3" s="853"/>
      <c r="I3" s="853"/>
    </row>
    <row r="4" spans="2:10">
      <c r="B4" s="847" t="s">
        <v>883</v>
      </c>
      <c r="C4" s="854" t="s">
        <v>867</v>
      </c>
      <c r="D4" s="855"/>
      <c r="E4" s="855"/>
      <c r="F4" s="855"/>
      <c r="G4" s="855"/>
      <c r="H4" s="856"/>
      <c r="I4" s="845" t="s">
        <v>868</v>
      </c>
    </row>
    <row r="5" spans="2:10">
      <c r="B5" s="846">
        <v>1</v>
      </c>
      <c r="C5" s="849" t="s">
        <v>771</v>
      </c>
      <c r="D5" s="850"/>
      <c r="E5" s="850"/>
      <c r="F5" s="850"/>
      <c r="G5" s="850"/>
      <c r="H5" s="851"/>
      <c r="I5" s="825">
        <f>ELECTRICAL!F15</f>
        <v>891939</v>
      </c>
    </row>
    <row r="6" spans="2:10">
      <c r="B6" s="846">
        <v>2</v>
      </c>
      <c r="C6" s="849" t="s">
        <v>772</v>
      </c>
      <c r="D6" s="850"/>
      <c r="E6" s="850"/>
      <c r="F6" s="850"/>
      <c r="G6" s="850"/>
      <c r="H6" s="851"/>
      <c r="I6" s="825">
        <f>ROUND('WATER SUP'!F20,0)</f>
        <v>478885</v>
      </c>
    </row>
    <row r="7" spans="2:10">
      <c r="B7" s="846">
        <v>3</v>
      </c>
      <c r="C7" s="849" t="s">
        <v>773</v>
      </c>
      <c r="D7" s="850"/>
      <c r="E7" s="850"/>
      <c r="F7" s="850"/>
      <c r="G7" s="850"/>
      <c r="H7" s="851"/>
      <c r="I7" s="825">
        <f>ROUND(CIVIL!F25,0)</f>
        <v>1074766</v>
      </c>
    </row>
    <row r="8" spans="2:10" ht="22.2" customHeight="1">
      <c r="B8" s="11"/>
      <c r="C8" s="858" t="s">
        <v>885</v>
      </c>
      <c r="D8" s="859"/>
      <c r="E8" s="859"/>
      <c r="F8" s="859"/>
      <c r="G8" s="859"/>
      <c r="H8" s="860"/>
      <c r="I8" s="848">
        <f>SUM(I5:I7)</f>
        <v>2445590</v>
      </c>
      <c r="J8" s="20"/>
    </row>
    <row r="9" spans="2:10">
      <c r="I9" s="7"/>
    </row>
    <row r="10" spans="2:10">
      <c r="I10" s="7"/>
    </row>
    <row r="11" spans="2:10">
      <c r="I11" s="7"/>
    </row>
    <row r="12" spans="2:10">
      <c r="C12" s="857"/>
      <c r="D12" s="857"/>
      <c r="H12" s="857"/>
      <c r="I12" s="857"/>
    </row>
    <row r="13" spans="2:10">
      <c r="C13" s="857"/>
      <c r="D13" s="861"/>
      <c r="H13" s="857"/>
      <c r="I13" s="857"/>
    </row>
    <row r="14" spans="2:10">
      <c r="I14" s="7"/>
    </row>
    <row r="15" spans="2:10" ht="19.2">
      <c r="B15" s="862"/>
      <c r="C15" s="862"/>
      <c r="D15" s="862"/>
      <c r="E15" s="862"/>
      <c r="F15" s="862"/>
      <c r="G15" s="862"/>
      <c r="H15" s="862"/>
      <c r="I15" s="862"/>
      <c r="J15" s="862"/>
    </row>
    <row r="16" spans="2:10">
      <c r="I16" s="7"/>
    </row>
    <row r="17" spans="5:9">
      <c r="I17" s="7"/>
    </row>
    <row r="18" spans="5:9">
      <c r="E18" s="857"/>
      <c r="F18" s="857"/>
      <c r="G18" s="857"/>
      <c r="H18" s="857"/>
      <c r="I18" s="7"/>
    </row>
    <row r="19" spans="5:9">
      <c r="E19" s="857"/>
      <c r="F19" s="857"/>
      <c r="G19" s="857"/>
      <c r="H19" s="857"/>
      <c r="I19" s="7"/>
    </row>
  </sheetData>
  <mergeCells count="14">
    <mergeCell ref="E18:H18"/>
    <mergeCell ref="E19:H19"/>
    <mergeCell ref="C8:H8"/>
    <mergeCell ref="C12:D12"/>
    <mergeCell ref="H12:I12"/>
    <mergeCell ref="C13:D13"/>
    <mergeCell ref="H13:I13"/>
    <mergeCell ref="B15:J15"/>
    <mergeCell ref="C7:H7"/>
    <mergeCell ref="B2:I2"/>
    <mergeCell ref="B3:I3"/>
    <mergeCell ref="C4:H4"/>
    <mergeCell ref="C5:H5"/>
    <mergeCell ref="C6:H6"/>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0"/>
  <sheetViews>
    <sheetView workbookViewId="0">
      <selection activeCell="K25" sqref="K25"/>
    </sheetView>
  </sheetViews>
  <sheetFormatPr defaultRowHeight="14.4"/>
  <cols>
    <col min="2" max="2" width="4.6640625" bestFit="1" customWidth="1"/>
    <col min="9" max="9" width="16.44140625" style="7" bestFit="1" customWidth="1"/>
  </cols>
  <sheetData>
    <row r="2" spans="2:10" ht="23.25" customHeight="1">
      <c r="B2" s="852" t="s">
        <v>703</v>
      </c>
      <c r="C2" s="852"/>
      <c r="D2" s="852"/>
      <c r="E2" s="852"/>
      <c r="F2" s="852"/>
      <c r="G2" s="852"/>
      <c r="H2" s="852"/>
      <c r="I2" s="852"/>
    </row>
    <row r="3" spans="2:10" ht="51" customHeight="1">
      <c r="B3" s="853" t="s">
        <v>765</v>
      </c>
      <c r="C3" s="853"/>
      <c r="D3" s="853"/>
      <c r="E3" s="853"/>
      <c r="F3" s="853"/>
      <c r="G3" s="853"/>
      <c r="H3" s="853"/>
      <c r="I3" s="853"/>
    </row>
    <row r="4" spans="2:10">
      <c r="B4" s="12" t="s">
        <v>766</v>
      </c>
      <c r="C4" s="854" t="s">
        <v>767</v>
      </c>
      <c r="D4" s="855"/>
      <c r="E4" s="855"/>
      <c r="F4" s="855"/>
      <c r="G4" s="855"/>
      <c r="H4" s="856"/>
      <c r="I4" s="27" t="s">
        <v>768</v>
      </c>
    </row>
    <row r="5" spans="2:10">
      <c r="B5" s="606">
        <v>1</v>
      </c>
      <c r="C5" s="849" t="s">
        <v>771</v>
      </c>
      <c r="D5" s="850"/>
      <c r="E5" s="850"/>
      <c r="F5" s="850"/>
      <c r="G5" s="850"/>
      <c r="H5" s="851"/>
      <c r="I5" s="603">
        <f>ELECTRICAL!F15</f>
        <v>891939</v>
      </c>
    </row>
    <row r="6" spans="2:10">
      <c r="B6" s="606">
        <v>3</v>
      </c>
      <c r="C6" s="849" t="s">
        <v>772</v>
      </c>
      <c r="D6" s="850"/>
      <c r="E6" s="850"/>
      <c r="F6" s="850"/>
      <c r="G6" s="850"/>
      <c r="H6" s="851"/>
      <c r="I6" s="603">
        <f>'WATER SUP'!F20</f>
        <v>478885.10472000006</v>
      </c>
    </row>
    <row r="7" spans="2:10">
      <c r="B7" s="606">
        <v>4</v>
      </c>
      <c r="C7" s="849" t="s">
        <v>773</v>
      </c>
      <c r="D7" s="850"/>
      <c r="E7" s="850"/>
      <c r="F7" s="850"/>
      <c r="G7" s="850"/>
      <c r="H7" s="851"/>
      <c r="I7" s="603">
        <f>CIVIL!F25</f>
        <v>1074766.3094078125</v>
      </c>
    </row>
    <row r="8" spans="2:10">
      <c r="B8" s="606">
        <v>5</v>
      </c>
      <c r="C8" s="1052" t="s">
        <v>769</v>
      </c>
      <c r="D8" s="1052"/>
      <c r="E8" s="1052"/>
      <c r="F8" s="1052"/>
      <c r="G8" s="1052"/>
      <c r="H8" s="1052"/>
      <c r="I8" s="603"/>
    </row>
    <row r="9" spans="2:10" ht="21">
      <c r="B9" s="11"/>
      <c r="C9" s="1053" t="s">
        <v>770</v>
      </c>
      <c r="D9" s="1053"/>
      <c r="E9" s="1053"/>
      <c r="F9" s="1053"/>
      <c r="G9" s="1053"/>
      <c r="H9" s="1053"/>
      <c r="I9" s="604"/>
    </row>
    <row r="10" spans="2:10">
      <c r="B10" s="20"/>
      <c r="C10" s="1051"/>
      <c r="D10" s="1051"/>
      <c r="E10" s="1051"/>
      <c r="F10" s="1051"/>
      <c r="G10" s="1051"/>
      <c r="H10" s="1051"/>
      <c r="I10" s="21"/>
      <c r="J10" s="20"/>
    </row>
    <row r="11" spans="2:10">
      <c r="B11" s="20"/>
      <c r="C11" s="1051"/>
      <c r="D11" s="1051"/>
      <c r="E11" s="1051"/>
      <c r="F11" s="1051"/>
      <c r="G11" s="1051"/>
      <c r="H11" s="1051"/>
      <c r="I11" s="21"/>
      <c r="J11" s="20"/>
    </row>
    <row r="12" spans="2:10">
      <c r="B12" s="20"/>
      <c r="C12" s="1051"/>
      <c r="D12" s="1051"/>
      <c r="E12" s="1051"/>
      <c r="F12" s="1051"/>
      <c r="G12" s="1051"/>
      <c r="H12" s="1051"/>
      <c r="I12" s="21"/>
      <c r="J12" s="20"/>
    </row>
    <row r="13" spans="2:10">
      <c r="B13" s="20"/>
      <c r="C13" s="1051"/>
      <c r="D13" s="1051"/>
      <c r="E13" s="1051"/>
      <c r="F13" s="1051"/>
      <c r="G13" s="1051"/>
      <c r="H13" s="1051"/>
      <c r="I13" s="21"/>
      <c r="J13" s="20"/>
    </row>
    <row r="14" spans="2:10">
      <c r="B14" s="20"/>
      <c r="C14" s="20"/>
      <c r="D14" s="20"/>
      <c r="E14" s="20"/>
      <c r="F14" s="20"/>
      <c r="G14" s="20"/>
      <c r="H14" s="20"/>
      <c r="I14" s="21"/>
      <c r="J14" s="20"/>
    </row>
    <row r="15" spans="2:10">
      <c r="B15" s="20"/>
      <c r="C15" s="20"/>
      <c r="D15" s="20"/>
      <c r="E15" s="20"/>
      <c r="F15" s="20"/>
      <c r="G15" s="20"/>
      <c r="H15" s="20"/>
      <c r="I15" s="21"/>
      <c r="J15" s="20"/>
    </row>
    <row r="16" spans="2:10">
      <c r="B16" s="20"/>
      <c r="C16" s="20"/>
      <c r="D16" s="20"/>
      <c r="E16" s="20"/>
      <c r="F16" s="20"/>
      <c r="G16" s="20"/>
      <c r="H16" s="20"/>
      <c r="I16" s="21"/>
      <c r="J16" s="20"/>
    </row>
    <row r="17" spans="2:10">
      <c r="B17" s="20"/>
      <c r="C17" s="20"/>
      <c r="D17" s="20"/>
      <c r="E17" s="20"/>
      <c r="F17" s="20"/>
      <c r="G17" s="20"/>
      <c r="H17" s="20"/>
      <c r="I17" s="21"/>
      <c r="J17" s="20"/>
    </row>
    <row r="18" spans="2:10">
      <c r="B18" s="20"/>
      <c r="C18" s="20"/>
      <c r="D18" s="20"/>
      <c r="E18" s="20"/>
      <c r="F18" s="20"/>
      <c r="G18" s="20"/>
      <c r="H18" s="20"/>
      <c r="I18" s="21"/>
      <c r="J18" s="20"/>
    </row>
    <row r="19" spans="2:10">
      <c r="B19" s="20"/>
      <c r="C19" s="20"/>
      <c r="D19" s="20"/>
      <c r="E19" s="20"/>
      <c r="F19" s="20"/>
      <c r="G19" s="20"/>
      <c r="H19" s="20"/>
      <c r="I19" s="21"/>
      <c r="J19" s="20"/>
    </row>
    <row r="20" spans="2:10">
      <c r="B20" s="20"/>
      <c r="C20" s="20"/>
      <c r="D20" s="20"/>
      <c r="E20" s="20"/>
      <c r="F20" s="20"/>
      <c r="G20" s="20"/>
      <c r="H20" s="20"/>
      <c r="I20" s="21"/>
      <c r="J20" s="20"/>
    </row>
  </sheetData>
  <mergeCells count="12">
    <mergeCell ref="B2:I2"/>
    <mergeCell ref="B3:I3"/>
    <mergeCell ref="C4:H4"/>
    <mergeCell ref="C5:H5"/>
    <mergeCell ref="C6:H6"/>
    <mergeCell ref="C13:H13"/>
    <mergeCell ref="C7:H7"/>
    <mergeCell ref="C8:H8"/>
    <mergeCell ref="C9:H9"/>
    <mergeCell ref="C10:H10"/>
    <mergeCell ref="C11:H11"/>
    <mergeCell ref="C12:H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topLeftCell="A7" workbookViewId="0">
      <selection activeCell="C12" sqref="C12"/>
    </sheetView>
  </sheetViews>
  <sheetFormatPr defaultRowHeight="14.4"/>
  <cols>
    <col min="2" max="2" width="44.6640625" customWidth="1"/>
    <col min="3" max="3" width="12" customWidth="1"/>
    <col min="4" max="4" width="9.6640625" customWidth="1"/>
    <col min="5" max="5" width="11.6640625" customWidth="1"/>
    <col min="6" max="6" width="14.33203125" customWidth="1"/>
  </cols>
  <sheetData>
    <row r="1" spans="1:6" ht="22.8" customHeight="1">
      <c r="A1" s="864" t="s">
        <v>82</v>
      </c>
      <c r="B1" s="864"/>
      <c r="C1" s="864"/>
      <c r="D1" s="864"/>
      <c r="E1" s="864"/>
      <c r="F1" s="864"/>
    </row>
    <row r="2" spans="1:6" ht="38.4" customHeight="1">
      <c r="A2" s="975" t="s">
        <v>869</v>
      </c>
      <c r="B2" s="975"/>
      <c r="C2" s="975"/>
      <c r="D2" s="975"/>
      <c r="E2" s="975"/>
      <c r="F2" s="975"/>
    </row>
    <row r="3" spans="1:6">
      <c r="A3" s="949" t="s">
        <v>0</v>
      </c>
      <c r="B3" s="950" t="s">
        <v>1</v>
      </c>
      <c r="C3" s="949" t="s">
        <v>2</v>
      </c>
      <c r="D3" s="949" t="s">
        <v>3</v>
      </c>
      <c r="E3" s="949" t="s">
        <v>4</v>
      </c>
      <c r="F3" s="949" t="s">
        <v>5</v>
      </c>
    </row>
    <row r="4" spans="1:6">
      <c r="A4" s="949"/>
      <c r="B4" s="950"/>
      <c r="C4" s="949"/>
      <c r="D4" s="949"/>
      <c r="E4" s="949"/>
      <c r="F4" s="949"/>
    </row>
    <row r="5" spans="1:6" ht="253.8" customHeight="1">
      <c r="A5" s="11">
        <v>1</v>
      </c>
      <c r="B5" s="952" t="s">
        <v>822</v>
      </c>
      <c r="C5" s="956"/>
      <c r="D5" s="9"/>
      <c r="E5" s="9"/>
      <c r="F5" s="9"/>
    </row>
    <row r="6" spans="1:6">
      <c r="A6" s="11"/>
      <c r="B6" s="11"/>
      <c r="C6" s="11" t="s">
        <v>16</v>
      </c>
      <c r="D6" s="11">
        <v>20.16</v>
      </c>
      <c r="E6" s="15">
        <f>'C-DATA'!I104</f>
        <v>3648</v>
      </c>
      <c r="F6" s="16">
        <f>D6*E6</f>
        <v>73543.680000000008</v>
      </c>
    </row>
    <row r="7" spans="1:6" ht="84" customHeight="1">
      <c r="A7" s="11">
        <v>2</v>
      </c>
      <c r="B7" s="952" t="s">
        <v>821</v>
      </c>
      <c r="C7" s="956"/>
      <c r="D7" s="17"/>
      <c r="E7" s="17"/>
      <c r="F7" s="17"/>
    </row>
    <row r="8" spans="1:6">
      <c r="A8" s="11"/>
      <c r="B8" s="11"/>
      <c r="C8" s="11" t="s">
        <v>16</v>
      </c>
      <c r="D8" s="11">
        <v>46.575000000000003</v>
      </c>
      <c r="E8" s="15">
        <f>'C-DATA'!I133</f>
        <v>2856.5245176127214</v>
      </c>
      <c r="F8" s="16">
        <f>D8*E8</f>
        <v>133042.62940781252</v>
      </c>
    </row>
    <row r="9" spans="1:6" ht="62.4" customHeight="1">
      <c r="A9" s="1">
        <v>4</v>
      </c>
      <c r="B9" s="1054" t="s">
        <v>14</v>
      </c>
      <c r="C9" s="1055"/>
      <c r="D9" s="14"/>
      <c r="E9" s="14"/>
      <c r="F9" s="14"/>
    </row>
    <row r="10" spans="1:6">
      <c r="A10" s="11"/>
      <c r="B10" s="11"/>
      <c r="C10" s="712" t="s">
        <v>15</v>
      </c>
      <c r="D10" s="11">
        <v>1600</v>
      </c>
      <c r="E10" s="11">
        <v>69</v>
      </c>
      <c r="F10" s="11">
        <f>D10*E10</f>
        <v>110400</v>
      </c>
    </row>
    <row r="11" spans="1:6">
      <c r="F11" s="826">
        <f>SUM(F5:F10)</f>
        <v>316986.30940781254</v>
      </c>
    </row>
  </sheetData>
  <mergeCells count="11">
    <mergeCell ref="B5:C5"/>
    <mergeCell ref="B7:C7"/>
    <mergeCell ref="B9:C9"/>
    <mergeCell ref="A2:F2"/>
    <mergeCell ref="A1:F1"/>
    <mergeCell ref="A3:A4"/>
    <mergeCell ref="B3:B4"/>
    <mergeCell ref="C3:C4"/>
    <mergeCell ref="D3:D4"/>
    <mergeCell ref="E3:E4"/>
    <mergeCell ref="F3:F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workbookViewId="0">
      <selection activeCell="Q5" sqref="Q5"/>
    </sheetView>
  </sheetViews>
  <sheetFormatPr defaultRowHeight="14.4"/>
  <cols>
    <col min="1" max="1" width="4.44140625" customWidth="1"/>
    <col min="2" max="2" width="46.109375" customWidth="1"/>
    <col min="3" max="3" width="8.33203125" customWidth="1"/>
    <col min="4" max="4" width="2.5546875" bestFit="1" customWidth="1"/>
    <col min="5" max="5" width="8.33203125" customWidth="1"/>
    <col min="6" max="6" width="6" bestFit="1" customWidth="1"/>
    <col min="7" max="7" width="9.5546875" customWidth="1"/>
    <col min="8" max="8" width="8" bestFit="1" customWidth="1"/>
    <col min="9" max="9" width="6" bestFit="1" customWidth="1"/>
    <col min="10" max="10" width="9" bestFit="1" customWidth="1"/>
    <col min="11" max="11" width="8.5546875" hidden="1" customWidth="1"/>
    <col min="12" max="12" width="8" hidden="1" customWidth="1"/>
    <col min="13" max="13" width="17.6640625" hidden="1" customWidth="1"/>
  </cols>
  <sheetData>
    <row r="1" spans="1:13" ht="93.6" customHeight="1">
      <c r="A1" s="615">
        <v>1</v>
      </c>
      <c r="B1" s="1058" t="s">
        <v>870</v>
      </c>
      <c r="C1" s="1058"/>
      <c r="D1" s="1058"/>
      <c r="E1" s="1058"/>
      <c r="F1" s="828"/>
      <c r="G1" s="829"/>
      <c r="H1" s="615"/>
      <c r="I1" s="615"/>
      <c r="J1" s="829"/>
      <c r="K1" s="615"/>
      <c r="L1" s="615"/>
      <c r="M1" s="830"/>
    </row>
    <row r="2" spans="1:13">
      <c r="A2" s="831"/>
      <c r="B2" s="832" t="s">
        <v>871</v>
      </c>
      <c r="C2" s="833"/>
      <c r="D2" s="834"/>
      <c r="E2" s="835"/>
      <c r="F2" s="836"/>
      <c r="G2" s="837"/>
      <c r="H2" s="833"/>
      <c r="I2" s="833"/>
      <c r="J2" s="837"/>
      <c r="K2" s="836"/>
      <c r="L2" s="836"/>
      <c r="M2" s="835"/>
    </row>
    <row r="3" spans="1:13">
      <c r="A3" s="831"/>
      <c r="B3" s="832"/>
      <c r="C3" s="833"/>
      <c r="D3" s="834">
        <v>1</v>
      </c>
      <c r="E3" s="835" t="s">
        <v>872</v>
      </c>
      <c r="F3" s="836"/>
      <c r="G3" s="837"/>
      <c r="H3" s="833">
        <v>88</v>
      </c>
      <c r="I3" s="836">
        <f>'[15]Supp data'!I109</f>
        <v>256</v>
      </c>
      <c r="J3" s="837">
        <f>ROUND(H3*I3,0)</f>
        <v>22528</v>
      </c>
      <c r="K3" s="836">
        <f>IF(G3&lt;J3,J3-G3,0)</f>
        <v>22528</v>
      </c>
      <c r="L3" s="836">
        <f>IF(G3&gt;J3,G3-J3,0)</f>
        <v>0</v>
      </c>
      <c r="M3" s="835"/>
    </row>
    <row r="4" spans="1:13" ht="148.19999999999999" customHeight="1">
      <c r="A4" s="615">
        <f>A1+1</f>
        <v>2</v>
      </c>
      <c r="B4" s="1058" t="s">
        <v>873</v>
      </c>
      <c r="C4" s="1058"/>
      <c r="D4" s="1058"/>
      <c r="E4" s="1058"/>
      <c r="F4" s="828"/>
      <c r="G4" s="829"/>
      <c r="H4" s="615"/>
      <c r="I4" s="615"/>
      <c r="J4" s="829"/>
      <c r="K4" s="615"/>
      <c r="L4" s="615"/>
      <c r="M4" s="830"/>
    </row>
    <row r="5" spans="1:13" ht="24.6" customHeight="1">
      <c r="A5" s="831"/>
      <c r="B5" s="832"/>
      <c r="C5" s="833"/>
      <c r="D5" s="834">
        <v>1</v>
      </c>
      <c r="E5" s="835" t="s">
        <v>872</v>
      </c>
      <c r="F5" s="836"/>
      <c r="G5" s="837"/>
      <c r="H5" s="833">
        <v>88</v>
      </c>
      <c r="I5" s="836">
        <v>385</v>
      </c>
      <c r="J5" s="837">
        <f>ROUND(H5*I5,0)</f>
        <v>33880</v>
      </c>
      <c r="K5" s="836">
        <f>IF(G5&lt;J5,J5-G5,0)</f>
        <v>33880</v>
      </c>
      <c r="L5" s="836">
        <f>IF(G5&gt;J5,G5-J5,0)</f>
        <v>0</v>
      </c>
      <c r="M5" s="835"/>
    </row>
    <row r="6" spans="1:13" ht="30.6" customHeight="1">
      <c r="A6" s="615">
        <v>3</v>
      </c>
      <c r="B6" s="1059" t="s">
        <v>874</v>
      </c>
      <c r="C6" s="1060"/>
      <c r="D6" s="1060"/>
      <c r="E6" s="1060"/>
      <c r="F6" s="1060"/>
      <c r="G6" s="829"/>
      <c r="H6" s="615"/>
      <c r="I6" s="615"/>
      <c r="J6" s="829"/>
      <c r="K6" s="615"/>
      <c r="L6" s="615"/>
      <c r="M6" s="830"/>
    </row>
    <row r="7" spans="1:13">
      <c r="A7" s="831"/>
      <c r="B7" s="832"/>
      <c r="C7" s="833"/>
      <c r="D7" s="834">
        <v>1</v>
      </c>
      <c r="E7" s="835" t="s">
        <v>872</v>
      </c>
      <c r="F7" s="836"/>
      <c r="G7" s="837"/>
      <c r="H7" s="833">
        <v>88</v>
      </c>
      <c r="I7" s="836">
        <v>538</v>
      </c>
      <c r="J7" s="837">
        <f>ROUND(H7*I7,0)</f>
        <v>47344</v>
      </c>
      <c r="K7" s="836">
        <f>IF(G7&lt;J7,J7-G7,0)</f>
        <v>47344</v>
      </c>
      <c r="L7" s="836">
        <f>IF(G7&gt;J7,G7-J7,0)</f>
        <v>0</v>
      </c>
      <c r="M7" s="835"/>
    </row>
    <row r="8" spans="1:13" ht="28.2" customHeight="1">
      <c r="A8" s="615">
        <f>A6+1</f>
        <v>4</v>
      </c>
      <c r="B8" s="1058" t="s">
        <v>875</v>
      </c>
      <c r="C8" s="1058"/>
      <c r="D8" s="1058"/>
      <c r="E8" s="1058"/>
      <c r="F8" s="838"/>
      <c r="G8" s="829"/>
      <c r="H8" s="615"/>
      <c r="I8" s="615"/>
      <c r="J8" s="829"/>
      <c r="K8" s="615"/>
      <c r="L8" s="615"/>
      <c r="M8" s="830"/>
    </row>
    <row r="9" spans="1:13">
      <c r="A9" s="831"/>
      <c r="B9" s="832"/>
      <c r="C9" s="833"/>
      <c r="D9" s="834">
        <v>1</v>
      </c>
      <c r="E9" s="835" t="s">
        <v>872</v>
      </c>
      <c r="F9" s="836"/>
      <c r="G9" s="837"/>
      <c r="H9" s="833">
        <v>6</v>
      </c>
      <c r="I9" s="836">
        <v>70</v>
      </c>
      <c r="J9" s="837">
        <f>ROUND(H9*I9,0)</f>
        <v>420</v>
      </c>
      <c r="K9" s="836">
        <f>IF(G9&lt;J9,J9-G9,0)</f>
        <v>420</v>
      </c>
      <c r="L9" s="836">
        <f>IF(G9&gt;J9,G9-J9,0)</f>
        <v>0</v>
      </c>
      <c r="M9" s="835"/>
    </row>
    <row r="10" spans="1:13" ht="22.8" customHeight="1">
      <c r="A10" s="839">
        <f>A8+1</f>
        <v>5</v>
      </c>
      <c r="B10" s="1056" t="s">
        <v>876</v>
      </c>
      <c r="C10" s="1057"/>
      <c r="D10" s="1057"/>
      <c r="E10" s="1057"/>
      <c r="F10" s="840"/>
      <c r="G10" s="841"/>
      <c r="H10" s="839"/>
      <c r="I10" s="839"/>
      <c r="J10" s="841"/>
      <c r="K10" s="839"/>
      <c r="L10" s="839"/>
      <c r="M10" s="842"/>
    </row>
    <row r="11" spans="1:13">
      <c r="A11" s="831"/>
      <c r="B11" s="832"/>
      <c r="C11" s="833"/>
      <c r="D11" s="834">
        <v>1</v>
      </c>
      <c r="E11" s="835" t="s">
        <v>872</v>
      </c>
      <c r="F11" s="836"/>
      <c r="G11" s="837"/>
      <c r="H11" s="833">
        <v>50</v>
      </c>
      <c r="I11" s="836">
        <v>85</v>
      </c>
      <c r="J11" s="837">
        <f>ROUND(H11*I11,0)</f>
        <v>4250</v>
      </c>
      <c r="K11" s="836">
        <f>IF(G11&lt;J11,J11-G11,0)</f>
        <v>4250</v>
      </c>
      <c r="L11" s="836">
        <f>IF(G11&gt;J11,G11-J11,0)</f>
        <v>0</v>
      </c>
      <c r="M11" s="835"/>
    </row>
    <row r="12" spans="1:13">
      <c r="A12" s="839">
        <f>A10+1</f>
        <v>6</v>
      </c>
      <c r="B12" s="1056" t="s">
        <v>877</v>
      </c>
      <c r="C12" s="1057"/>
      <c r="D12" s="1057"/>
      <c r="E12" s="1057"/>
      <c r="F12" s="840"/>
      <c r="G12" s="841"/>
      <c r="H12" s="839"/>
      <c r="I12" s="839"/>
      <c r="J12" s="841"/>
      <c r="K12" s="839"/>
      <c r="L12" s="839"/>
      <c r="M12" s="842"/>
    </row>
    <row r="13" spans="1:13">
      <c r="A13" s="831"/>
      <c r="B13" s="832"/>
      <c r="C13" s="833"/>
      <c r="D13" s="834">
        <v>1</v>
      </c>
      <c r="E13" s="835" t="s">
        <v>148</v>
      </c>
      <c r="F13" s="836"/>
      <c r="G13" s="837"/>
      <c r="H13" s="833">
        <v>1</v>
      </c>
      <c r="I13" s="836">
        <v>250</v>
      </c>
      <c r="J13" s="837">
        <f>ROUND(H13*I13,0)</f>
        <v>250</v>
      </c>
      <c r="K13" s="836">
        <f>IF(G13&lt;J13,J13-G13,0)</f>
        <v>250</v>
      </c>
      <c r="L13" s="836">
        <f>IF(G13&gt;J13,G13-J13,0)</f>
        <v>0</v>
      </c>
      <c r="M13" s="835"/>
    </row>
    <row r="14" spans="1:13">
      <c r="A14" s="839">
        <f>A12+1</f>
        <v>7</v>
      </c>
      <c r="B14" s="1056" t="s">
        <v>878</v>
      </c>
      <c r="C14" s="1057"/>
      <c r="D14" s="1057"/>
      <c r="E14" s="1057"/>
      <c r="F14" s="840"/>
      <c r="G14" s="841"/>
      <c r="H14" s="839"/>
      <c r="I14" s="839"/>
      <c r="J14" s="841"/>
      <c r="K14" s="839"/>
      <c r="L14" s="839"/>
      <c r="M14" s="842"/>
    </row>
    <row r="15" spans="1:13">
      <c r="A15" s="831"/>
      <c r="B15" s="832"/>
      <c r="C15" s="833"/>
      <c r="D15" s="834">
        <v>1</v>
      </c>
      <c r="E15" s="835" t="s">
        <v>148</v>
      </c>
      <c r="F15" s="836"/>
      <c r="G15" s="837"/>
      <c r="H15" s="833">
        <v>1</v>
      </c>
      <c r="I15" s="836">
        <v>195</v>
      </c>
      <c r="J15" s="837">
        <f>ROUND(H15*I15,0)</f>
        <v>195</v>
      </c>
      <c r="K15" s="836">
        <f>IF(G15&lt;J15,J15-G15,0)</f>
        <v>195</v>
      </c>
      <c r="L15" s="836">
        <f>IF(G15&gt;J15,G15-J15,0)</f>
        <v>0</v>
      </c>
      <c r="M15" s="835"/>
    </row>
    <row r="16" spans="1:13" ht="22.8" customHeight="1">
      <c r="A16" s="839">
        <f>A14+1</f>
        <v>8</v>
      </c>
      <c r="B16" s="1056" t="s">
        <v>879</v>
      </c>
      <c r="C16" s="1057"/>
      <c r="D16" s="1057"/>
      <c r="E16" s="1057"/>
      <c r="F16" s="840"/>
      <c r="G16" s="841"/>
      <c r="H16" s="839"/>
      <c r="I16" s="839"/>
      <c r="J16" s="841"/>
      <c r="K16" s="839"/>
      <c r="L16" s="839"/>
      <c r="M16" s="842"/>
    </row>
    <row r="17" spans="1:13">
      <c r="A17" s="831"/>
      <c r="B17" s="832"/>
      <c r="C17" s="833"/>
      <c r="D17" s="834">
        <v>1</v>
      </c>
      <c r="E17" s="835" t="s">
        <v>148</v>
      </c>
      <c r="F17" s="836"/>
      <c r="G17" s="837"/>
      <c r="H17" s="833">
        <v>1</v>
      </c>
      <c r="I17" s="836">
        <v>3000</v>
      </c>
      <c r="J17" s="837">
        <f>ROUND(H17*I17,0)</f>
        <v>3000</v>
      </c>
      <c r="K17" s="836">
        <f>IF(G17&lt;J17,J17-G17,0)</f>
        <v>3000</v>
      </c>
      <c r="L17" s="836">
        <f>IF(G17&gt;J17,G17-J17,0)</f>
        <v>0</v>
      </c>
      <c r="M17" s="835"/>
    </row>
    <row r="18" spans="1:13">
      <c r="J18">
        <f>SUM(J1:J17)</f>
        <v>111867</v>
      </c>
    </row>
  </sheetData>
  <mergeCells count="8">
    <mergeCell ref="B12:E12"/>
    <mergeCell ref="B14:E14"/>
    <mergeCell ref="B16:E16"/>
    <mergeCell ref="B1:E1"/>
    <mergeCell ref="B4:E4"/>
    <mergeCell ref="B6:F6"/>
    <mergeCell ref="B8:E8"/>
    <mergeCell ref="B10:E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opLeftCell="A2" workbookViewId="0">
      <selection activeCell="G16" sqref="G16"/>
    </sheetView>
  </sheetViews>
  <sheetFormatPr defaultRowHeight="14.4"/>
  <cols>
    <col min="1" max="1" width="6.33203125" bestFit="1" customWidth="1"/>
    <col min="2" max="2" width="18.33203125" bestFit="1" customWidth="1"/>
    <col min="3" max="3" width="8.33203125" customWidth="1"/>
    <col min="4" max="4" width="12.5546875" customWidth="1"/>
    <col min="5" max="5" width="16.33203125" customWidth="1"/>
    <col min="6" max="6" width="13" customWidth="1"/>
  </cols>
  <sheetData>
    <row r="1" spans="1:7" ht="22.8">
      <c r="A1" s="864" t="s">
        <v>82</v>
      </c>
      <c r="B1" s="864"/>
      <c r="C1" s="864"/>
      <c r="D1" s="864"/>
      <c r="E1" s="864"/>
      <c r="F1" s="864"/>
    </row>
    <row r="2" spans="1:7" ht="24" customHeight="1">
      <c r="A2" s="869" t="s">
        <v>882</v>
      </c>
      <c r="B2" s="870"/>
      <c r="C2" s="870"/>
      <c r="D2" s="870"/>
      <c r="E2" s="870"/>
      <c r="F2" s="871"/>
    </row>
    <row r="3" spans="1:7" ht="43.95" customHeight="1">
      <c r="A3" s="865" t="s">
        <v>83</v>
      </c>
      <c r="B3" s="866"/>
      <c r="C3" s="866"/>
      <c r="D3" s="866"/>
      <c r="E3" s="866"/>
      <c r="F3" s="867"/>
    </row>
    <row r="4" spans="1:7">
      <c r="A4" s="24" t="s">
        <v>84</v>
      </c>
      <c r="B4" s="24" t="s">
        <v>85</v>
      </c>
      <c r="C4" s="24" t="s">
        <v>86</v>
      </c>
      <c r="D4" s="24" t="s">
        <v>87</v>
      </c>
      <c r="E4" s="24" t="s">
        <v>88</v>
      </c>
      <c r="F4" s="24" t="s">
        <v>89</v>
      </c>
    </row>
    <row r="5" spans="1:7" ht="58.95" customHeight="1">
      <c r="A5" s="25">
        <v>1</v>
      </c>
      <c r="B5" s="868" t="s">
        <v>90</v>
      </c>
      <c r="C5" s="868"/>
      <c r="D5" s="868"/>
      <c r="E5" s="868"/>
      <c r="F5" s="26"/>
    </row>
    <row r="6" spans="1:7">
      <c r="A6" s="11"/>
      <c r="B6" s="11"/>
      <c r="C6" s="11">
        <v>300</v>
      </c>
      <c r="D6" s="11" t="s">
        <v>91</v>
      </c>
      <c r="E6" s="13">
        <f>'ELE-DATA'!G9</f>
        <v>1629.13</v>
      </c>
      <c r="F6" s="27">
        <f>E6*C6</f>
        <v>488739.00000000006</v>
      </c>
    </row>
    <row r="7" spans="1:7" ht="48.6" customHeight="1">
      <c r="A7" s="25">
        <v>2</v>
      </c>
      <c r="B7" s="863" t="s">
        <v>92</v>
      </c>
      <c r="C7" s="863"/>
      <c r="D7" s="863"/>
      <c r="E7" s="863"/>
      <c r="F7" s="28"/>
      <c r="G7" s="29"/>
    </row>
    <row r="8" spans="1:7">
      <c r="A8" s="11"/>
      <c r="B8" s="11"/>
      <c r="C8" s="11">
        <f>C6</f>
        <v>300</v>
      </c>
      <c r="D8" s="11" t="s">
        <v>91</v>
      </c>
      <c r="E8" s="13">
        <f>'ELE-DATA'!G18</f>
        <v>258</v>
      </c>
      <c r="F8" s="27">
        <f>E8*C8</f>
        <v>77400</v>
      </c>
    </row>
    <row r="9" spans="1:7" ht="42" customHeight="1">
      <c r="A9" s="25">
        <v>3</v>
      </c>
      <c r="B9" s="863" t="s">
        <v>93</v>
      </c>
      <c r="C9" s="863"/>
      <c r="D9" s="863"/>
      <c r="E9" s="863"/>
      <c r="F9" s="28"/>
      <c r="G9" s="29"/>
    </row>
    <row r="10" spans="1:7">
      <c r="A10" s="11"/>
      <c r="B10" s="11"/>
      <c r="C10" s="11">
        <f>C6</f>
        <v>300</v>
      </c>
      <c r="D10" s="11" t="s">
        <v>91</v>
      </c>
      <c r="E10" s="13">
        <f>'ELE-DATA'!G32</f>
        <v>163.4</v>
      </c>
      <c r="F10" s="27">
        <f>E10*C10</f>
        <v>49020</v>
      </c>
    </row>
    <row r="11" spans="1:7" ht="90" customHeight="1">
      <c r="A11" s="25">
        <v>4</v>
      </c>
      <c r="B11" s="863" t="s">
        <v>94</v>
      </c>
      <c r="C11" s="863"/>
      <c r="D11" s="863"/>
      <c r="E11" s="863"/>
      <c r="F11" s="28"/>
      <c r="G11" s="29"/>
    </row>
    <row r="12" spans="1:7">
      <c r="A12" s="11"/>
      <c r="B12" s="11"/>
      <c r="C12" s="11">
        <v>300</v>
      </c>
      <c r="D12" s="11" t="s">
        <v>91</v>
      </c>
      <c r="E12" s="13">
        <f>'ELE-DATA'!G47</f>
        <v>922.6</v>
      </c>
      <c r="F12" s="27">
        <f>E12*C12</f>
        <v>276780</v>
      </c>
    </row>
    <row r="13" spans="1:7">
      <c r="A13" s="11"/>
      <c r="B13" s="11"/>
      <c r="C13" s="872" t="s">
        <v>17</v>
      </c>
      <c r="D13" s="872"/>
      <c r="E13" s="872"/>
      <c r="F13" s="27">
        <f>SUM(F6+F8+F10+F12)</f>
        <v>891939</v>
      </c>
    </row>
    <row r="14" spans="1:7">
      <c r="A14" s="11"/>
      <c r="B14" s="11"/>
      <c r="C14" s="872"/>
      <c r="D14" s="872"/>
      <c r="E14" s="872"/>
      <c r="F14" s="27"/>
    </row>
    <row r="15" spans="1:7" ht="15.6">
      <c r="A15" s="11"/>
      <c r="B15" s="11"/>
      <c r="C15" s="11"/>
      <c r="D15" s="11"/>
      <c r="E15" s="30" t="s">
        <v>95</v>
      </c>
      <c r="F15" s="31">
        <f>SUM(F13:F14)</f>
        <v>891939</v>
      </c>
    </row>
    <row r="20" spans="2:6">
      <c r="B20" s="857"/>
      <c r="C20" s="857"/>
      <c r="E20" s="857"/>
      <c r="F20" s="857"/>
    </row>
    <row r="21" spans="2:6">
      <c r="B21" s="857"/>
      <c r="C21" s="861"/>
      <c r="E21" s="857"/>
      <c r="F21" s="857"/>
    </row>
  </sheetData>
  <mergeCells count="13">
    <mergeCell ref="C13:E13"/>
    <mergeCell ref="C14:E14"/>
    <mergeCell ref="B20:C20"/>
    <mergeCell ref="E20:F20"/>
    <mergeCell ref="B21:C21"/>
    <mergeCell ref="E21:F21"/>
    <mergeCell ref="B11:E11"/>
    <mergeCell ref="A1:F1"/>
    <mergeCell ref="A3:F3"/>
    <mergeCell ref="B5:E5"/>
    <mergeCell ref="B7:E7"/>
    <mergeCell ref="B9:E9"/>
    <mergeCell ref="A2:F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topLeftCell="A41" workbookViewId="0">
      <selection activeCell="D67" sqref="D67"/>
    </sheetView>
  </sheetViews>
  <sheetFormatPr defaultColWidth="8.88671875" defaultRowHeight="15.6"/>
  <cols>
    <col min="1" max="1" width="6" style="32" customWidth="1"/>
    <col min="2" max="2" width="15.6640625" style="32" customWidth="1"/>
    <col min="3" max="3" width="27.88671875" style="32" customWidth="1"/>
    <col min="4" max="4" width="9" style="51" customWidth="1"/>
    <col min="5" max="5" width="14" style="51" customWidth="1"/>
    <col min="6" max="6" width="13.33203125" style="51" customWidth="1"/>
    <col min="7" max="7" width="10.5546875" style="52" customWidth="1"/>
    <col min="8" max="16384" width="8.88671875" style="32"/>
  </cols>
  <sheetData>
    <row r="1" spans="1:9">
      <c r="A1" s="874" t="s">
        <v>99</v>
      </c>
      <c r="B1" s="874"/>
      <c r="C1" s="874"/>
      <c r="D1" s="874"/>
      <c r="E1" s="874"/>
      <c r="F1" s="874"/>
      <c r="G1" s="874"/>
    </row>
    <row r="2" spans="1:9" ht="13.95" customHeight="1">
      <c r="A2" s="875" t="s">
        <v>100</v>
      </c>
      <c r="B2" s="875"/>
      <c r="C2" s="875"/>
      <c r="D2" s="875"/>
      <c r="E2" s="875"/>
      <c r="F2" s="875"/>
      <c r="G2" s="875"/>
      <c r="H2" s="33"/>
      <c r="I2" s="33"/>
    </row>
    <row r="3" spans="1:9" ht="16.95" customHeight="1">
      <c r="A3" s="34" t="s">
        <v>101</v>
      </c>
      <c r="B3" s="876" t="s">
        <v>102</v>
      </c>
      <c r="C3" s="877"/>
      <c r="D3" s="35" t="s">
        <v>86</v>
      </c>
      <c r="E3" s="35"/>
      <c r="F3" s="35" t="s">
        <v>103</v>
      </c>
      <c r="G3" s="36"/>
      <c r="H3" s="33"/>
      <c r="I3" s="33"/>
    </row>
    <row r="4" spans="1:9" ht="50.4" customHeight="1">
      <c r="A4" s="37">
        <v>1</v>
      </c>
      <c r="B4" s="878" t="s">
        <v>104</v>
      </c>
      <c r="C4" s="879"/>
      <c r="D4" s="879"/>
      <c r="E4" s="879"/>
      <c r="F4" s="879"/>
      <c r="G4" s="880"/>
      <c r="H4" s="38"/>
      <c r="I4" s="39"/>
    </row>
    <row r="5" spans="1:9" ht="18" customHeight="1">
      <c r="A5" s="40"/>
      <c r="B5" s="40"/>
      <c r="C5" s="40" t="s">
        <v>105</v>
      </c>
      <c r="D5" s="41"/>
      <c r="E5" s="41"/>
      <c r="F5" s="41"/>
      <c r="G5" s="42"/>
    </row>
    <row r="6" spans="1:9" ht="18" customHeight="1">
      <c r="A6" s="40"/>
      <c r="B6" s="40" t="s">
        <v>106</v>
      </c>
      <c r="C6" s="40" t="s">
        <v>107</v>
      </c>
      <c r="D6" s="41" t="s">
        <v>108</v>
      </c>
      <c r="E6" s="41">
        <v>1</v>
      </c>
      <c r="F6" s="41">
        <v>1613</v>
      </c>
      <c r="G6" s="42">
        <f>F6</f>
        <v>1613</v>
      </c>
    </row>
    <row r="7" spans="1:9" ht="28.95" customHeight="1">
      <c r="A7" s="40"/>
      <c r="B7" s="40"/>
      <c r="C7" s="40" t="s">
        <v>109</v>
      </c>
      <c r="D7" s="41"/>
      <c r="E7" s="41">
        <v>0.01</v>
      </c>
      <c r="F7" s="41">
        <f>+F6/100</f>
        <v>16.13</v>
      </c>
      <c r="G7" s="42">
        <f>F7</f>
        <v>16.13</v>
      </c>
    </row>
    <row r="8" spans="1:9">
      <c r="A8" s="40"/>
      <c r="B8" s="40"/>
      <c r="C8" s="40"/>
      <c r="D8" s="41"/>
      <c r="E8" s="41"/>
      <c r="F8" s="41"/>
      <c r="G8" s="42">
        <f>SUM(G6:G7)</f>
        <v>1629.13</v>
      </c>
    </row>
    <row r="9" spans="1:9" ht="15" customHeight="1">
      <c r="A9" s="40"/>
      <c r="B9" s="40"/>
      <c r="C9" s="40" t="s">
        <v>111</v>
      </c>
      <c r="D9" s="41"/>
      <c r="E9" s="41"/>
      <c r="F9" s="41"/>
      <c r="G9" s="43">
        <f>SUM(G8:G8)</f>
        <v>1629.13</v>
      </c>
    </row>
    <row r="10" spans="1:9" ht="52.95" customHeight="1">
      <c r="A10" s="40">
        <v>2</v>
      </c>
      <c r="B10" s="881" t="s">
        <v>92</v>
      </c>
      <c r="C10" s="882"/>
      <c r="D10" s="882"/>
      <c r="E10" s="882"/>
      <c r="F10" s="882"/>
      <c r="G10" s="883"/>
    </row>
    <row r="11" spans="1:9">
      <c r="A11" s="40"/>
      <c r="B11" s="40"/>
      <c r="C11" s="40" t="s">
        <v>105</v>
      </c>
      <c r="D11" s="41"/>
      <c r="E11" s="41"/>
      <c r="F11" s="41"/>
      <c r="G11" s="42"/>
    </row>
    <row r="12" spans="1:9" ht="31.2">
      <c r="A12" s="40"/>
      <c r="B12" s="40" t="s">
        <v>112</v>
      </c>
      <c r="C12" s="40" t="s">
        <v>113</v>
      </c>
      <c r="D12" s="41" t="s">
        <v>114</v>
      </c>
      <c r="E12" s="41">
        <v>1</v>
      </c>
      <c r="F12" s="41">
        <v>179</v>
      </c>
      <c r="G12" s="42">
        <f>F12*E12</f>
        <v>179</v>
      </c>
    </row>
    <row r="13" spans="1:9">
      <c r="A13" s="40"/>
      <c r="B13" s="40"/>
      <c r="C13" s="40" t="s">
        <v>111</v>
      </c>
      <c r="D13" s="41"/>
      <c r="E13" s="41"/>
      <c r="F13" s="41"/>
      <c r="G13" s="42">
        <f>SUM(G12:G12)</f>
        <v>179</v>
      </c>
    </row>
    <row r="14" spans="1:9">
      <c r="A14" s="40"/>
      <c r="B14" s="40"/>
      <c r="C14" s="40" t="s">
        <v>115</v>
      </c>
      <c r="D14" s="41"/>
      <c r="E14" s="41"/>
      <c r="F14" s="41"/>
      <c r="G14" s="42"/>
    </row>
    <row r="15" spans="1:9">
      <c r="A15" s="40"/>
      <c r="B15" s="40" t="s">
        <v>116</v>
      </c>
      <c r="C15" s="40" t="s">
        <v>117</v>
      </c>
      <c r="D15" s="41" t="s">
        <v>118</v>
      </c>
      <c r="E15" s="41">
        <v>0.1</v>
      </c>
      <c r="F15" s="41">
        <v>420</v>
      </c>
      <c r="G15" s="42">
        <f>F15*E15</f>
        <v>42</v>
      </c>
    </row>
    <row r="16" spans="1:9">
      <c r="A16" s="40"/>
      <c r="B16" s="40"/>
      <c r="C16" s="40" t="s">
        <v>119</v>
      </c>
      <c r="D16" s="41"/>
      <c r="E16" s="41"/>
      <c r="F16" s="41"/>
      <c r="G16" s="42">
        <v>21.2</v>
      </c>
      <c r="H16" s="32">
        <v>0.25</v>
      </c>
    </row>
    <row r="17" spans="1:7" ht="31.2">
      <c r="A17" s="40"/>
      <c r="B17" s="40"/>
      <c r="C17" s="40" t="s">
        <v>777</v>
      </c>
      <c r="D17" s="41">
        <v>0.25</v>
      </c>
      <c r="E17" s="41"/>
      <c r="F17" s="41"/>
      <c r="G17" s="42">
        <f>ROUND(D17*(G16+G15),2)</f>
        <v>15.8</v>
      </c>
    </row>
    <row r="18" spans="1:7">
      <c r="A18" s="40"/>
      <c r="B18" s="40"/>
      <c r="C18" s="40" t="s">
        <v>121</v>
      </c>
      <c r="D18" s="41"/>
      <c r="E18" s="41"/>
      <c r="F18" s="41"/>
      <c r="G18" s="43">
        <f>CEILING(SUM(G13:G17),0.05)</f>
        <v>258</v>
      </c>
    </row>
    <row r="19" spans="1:7" ht="31.2">
      <c r="A19" s="40"/>
      <c r="B19" s="40"/>
      <c r="C19" s="40" t="s">
        <v>122</v>
      </c>
      <c r="D19" s="41"/>
      <c r="E19" s="41"/>
      <c r="F19" s="41"/>
      <c r="G19" s="42"/>
    </row>
    <row r="20" spans="1:7" ht="39.6" customHeight="1">
      <c r="A20" s="44">
        <v>3</v>
      </c>
      <c r="B20" s="881" t="s">
        <v>93</v>
      </c>
      <c r="C20" s="882"/>
      <c r="D20" s="882"/>
      <c r="E20" s="882"/>
      <c r="F20" s="882"/>
      <c r="G20" s="883"/>
    </row>
    <row r="21" spans="1:7">
      <c r="A21" s="45"/>
      <c r="B21" s="46"/>
      <c r="C21" s="46" t="s">
        <v>105</v>
      </c>
      <c r="D21" s="47"/>
      <c r="E21" s="47"/>
      <c r="F21" s="47"/>
      <c r="G21" s="48"/>
    </row>
    <row r="22" spans="1:7">
      <c r="A22" s="45"/>
      <c r="B22" s="46" t="s">
        <v>123</v>
      </c>
      <c r="C22" s="46" t="s">
        <v>124</v>
      </c>
      <c r="D22" s="47" t="s">
        <v>114</v>
      </c>
      <c r="E22" s="47">
        <v>1</v>
      </c>
      <c r="F22" s="47">
        <v>10.4</v>
      </c>
      <c r="G22" s="48">
        <f>F22*E22</f>
        <v>10.4</v>
      </c>
    </row>
    <row r="23" spans="1:7" ht="46.8">
      <c r="A23" s="45"/>
      <c r="B23" s="46"/>
      <c r="C23" s="46" t="s">
        <v>125</v>
      </c>
      <c r="D23" s="47" t="s">
        <v>126</v>
      </c>
      <c r="E23" s="47">
        <v>1</v>
      </c>
      <c r="F23" s="47">
        <v>3</v>
      </c>
      <c r="G23" s="48">
        <f>E23*F23</f>
        <v>3</v>
      </c>
    </row>
    <row r="24" spans="1:7">
      <c r="A24" s="45"/>
      <c r="B24" s="46"/>
      <c r="C24" s="46"/>
      <c r="D24" s="47"/>
      <c r="E24" s="47"/>
      <c r="F24" s="47"/>
      <c r="G24" s="48">
        <f>SUM(G22:G23)</f>
        <v>13.4</v>
      </c>
    </row>
    <row r="25" spans="1:7" ht="31.2">
      <c r="A25" s="45"/>
      <c r="B25" s="46"/>
      <c r="C25" s="46" t="s">
        <v>110</v>
      </c>
      <c r="D25" s="47">
        <f>$D$5</f>
        <v>0</v>
      </c>
      <c r="E25" s="47"/>
      <c r="F25" s="47"/>
      <c r="G25" s="48">
        <f>ROUND(G24*D25,2)</f>
        <v>0</v>
      </c>
    </row>
    <row r="26" spans="1:7">
      <c r="A26" s="45"/>
      <c r="B26" s="46"/>
      <c r="C26" s="46" t="s">
        <v>127</v>
      </c>
      <c r="D26" s="47"/>
      <c r="E26" s="47"/>
      <c r="F26" s="47"/>
      <c r="G26" s="48">
        <f>SUM(G24:G25)</f>
        <v>13.4</v>
      </c>
    </row>
    <row r="27" spans="1:7">
      <c r="A27" s="45"/>
      <c r="B27" s="46"/>
      <c r="C27" s="46" t="s">
        <v>115</v>
      </c>
      <c r="D27" s="47"/>
      <c r="E27" s="47"/>
      <c r="F27" s="47"/>
      <c r="G27" s="48"/>
    </row>
    <row r="28" spans="1:7">
      <c r="A28" s="45"/>
      <c r="B28" s="46" t="s">
        <v>128</v>
      </c>
      <c r="C28" s="46" t="s">
        <v>129</v>
      </c>
      <c r="D28" s="47" t="s">
        <v>118</v>
      </c>
      <c r="E28" s="47">
        <v>0.125</v>
      </c>
      <c r="F28" s="47">
        <v>540</v>
      </c>
      <c r="G28" s="48">
        <f>F28*E28</f>
        <v>67.5</v>
      </c>
    </row>
    <row r="29" spans="1:7">
      <c r="A29" s="45"/>
      <c r="B29" s="46" t="s">
        <v>130</v>
      </c>
      <c r="C29" s="46" t="s">
        <v>131</v>
      </c>
      <c r="D29" s="47" t="s">
        <v>118</v>
      </c>
      <c r="E29" s="47">
        <v>0.125</v>
      </c>
      <c r="F29" s="47">
        <v>420</v>
      </c>
      <c r="G29" s="48">
        <f>F29*E29</f>
        <v>52.5</v>
      </c>
    </row>
    <row r="30" spans="1:7" ht="31.2">
      <c r="A30" s="45"/>
      <c r="B30" s="46"/>
      <c r="C30" s="46" t="s">
        <v>776</v>
      </c>
      <c r="D30" s="47">
        <v>0.25</v>
      </c>
      <c r="E30" s="47"/>
      <c r="F30" s="47"/>
      <c r="G30" s="48">
        <f>ROUND(D30*(G29+G28),2)</f>
        <v>30</v>
      </c>
    </row>
    <row r="31" spans="1:7" ht="31.2" hidden="1">
      <c r="A31" s="45"/>
      <c r="B31" s="46"/>
      <c r="C31" s="46" t="s">
        <v>120</v>
      </c>
      <c r="D31" s="47" t="str">
        <f>$D$6</f>
        <v>each</v>
      </c>
      <c r="E31" s="47"/>
      <c r="F31" s="47">
        <f>SUM(G27:G30)</f>
        <v>150</v>
      </c>
      <c r="G31" s="48">
        <v>0</v>
      </c>
    </row>
    <row r="32" spans="1:7">
      <c r="A32" s="45"/>
      <c r="B32" s="46"/>
      <c r="C32" s="46" t="s">
        <v>121</v>
      </c>
      <c r="D32" s="47"/>
      <c r="E32" s="47"/>
      <c r="F32" s="47"/>
      <c r="G32" s="49">
        <f>CEILING(SUM(G26:G31),0.05)</f>
        <v>163.4</v>
      </c>
    </row>
    <row r="33" spans="1:7" ht="31.2">
      <c r="A33" s="45"/>
      <c r="B33" s="46"/>
      <c r="C33" s="46" t="s">
        <v>132</v>
      </c>
      <c r="D33" s="47"/>
      <c r="E33" s="47"/>
      <c r="F33" s="47"/>
      <c r="G33" s="48"/>
    </row>
    <row r="34" spans="1:7" ht="87.6" customHeight="1">
      <c r="A34" s="50">
        <v>4</v>
      </c>
      <c r="B34" s="881" t="s">
        <v>94</v>
      </c>
      <c r="C34" s="882"/>
      <c r="D34" s="882"/>
      <c r="E34" s="882"/>
      <c r="F34" s="882"/>
      <c r="G34" s="883"/>
    </row>
    <row r="35" spans="1:7">
      <c r="A35" s="46"/>
      <c r="B35" s="46"/>
      <c r="C35" s="46" t="s">
        <v>105</v>
      </c>
      <c r="D35" s="47"/>
      <c r="E35" s="47"/>
      <c r="F35" s="47"/>
      <c r="G35" s="48"/>
    </row>
    <row r="36" spans="1:7" ht="31.2">
      <c r="A36" s="46"/>
      <c r="B36" s="46" t="s">
        <v>133</v>
      </c>
      <c r="C36" s="46" t="s">
        <v>134</v>
      </c>
      <c r="D36" s="47" t="s">
        <v>108</v>
      </c>
      <c r="E36" s="47">
        <v>1</v>
      </c>
      <c r="F36" s="47">
        <v>719</v>
      </c>
      <c r="G36" s="48">
        <f>F36*E36</f>
        <v>719</v>
      </c>
    </row>
    <row r="37" spans="1:7">
      <c r="A37" s="46"/>
      <c r="B37" s="46" t="s">
        <v>135</v>
      </c>
      <c r="C37" s="46" t="s">
        <v>136</v>
      </c>
      <c r="D37" s="47" t="s">
        <v>108</v>
      </c>
      <c r="E37" s="47">
        <v>1</v>
      </c>
      <c r="F37" s="47">
        <v>40</v>
      </c>
      <c r="G37" s="48">
        <f>F37*E37</f>
        <v>40</v>
      </c>
    </row>
    <row r="38" spans="1:7">
      <c r="A38" s="46"/>
      <c r="B38" s="46" t="s">
        <v>137</v>
      </c>
      <c r="C38" s="46" t="s">
        <v>138</v>
      </c>
      <c r="D38" s="47" t="s">
        <v>108</v>
      </c>
      <c r="E38" s="47">
        <v>2</v>
      </c>
      <c r="F38" s="47">
        <v>10</v>
      </c>
      <c r="G38" s="48">
        <f>E38*F38</f>
        <v>20</v>
      </c>
    </row>
    <row r="39" spans="1:7">
      <c r="A39" s="46"/>
      <c r="B39" s="46" t="s">
        <v>139</v>
      </c>
      <c r="C39" s="46" t="s">
        <v>140</v>
      </c>
      <c r="D39" s="47" t="s">
        <v>108</v>
      </c>
      <c r="E39" s="47">
        <v>2</v>
      </c>
      <c r="F39" s="47">
        <v>4</v>
      </c>
      <c r="G39" s="48">
        <f>E39*F39</f>
        <v>8</v>
      </c>
    </row>
    <row r="40" spans="1:7" ht="31.2">
      <c r="A40" s="46"/>
      <c r="B40" s="46" t="s">
        <v>141</v>
      </c>
      <c r="C40" s="46" t="s">
        <v>142</v>
      </c>
      <c r="D40" s="47" t="s">
        <v>114</v>
      </c>
      <c r="E40" s="47">
        <v>1.5</v>
      </c>
      <c r="F40" s="47">
        <f>1040/100</f>
        <v>10.4</v>
      </c>
      <c r="G40" s="48">
        <f>E40*F40</f>
        <v>15.600000000000001</v>
      </c>
    </row>
    <row r="41" spans="1:7">
      <c r="A41" s="46"/>
      <c r="B41" s="46"/>
      <c r="C41" s="46" t="s">
        <v>143</v>
      </c>
      <c r="D41" s="47"/>
      <c r="E41" s="47"/>
      <c r="F41" s="47"/>
      <c r="G41" s="48">
        <f>SUM(G36:G40)</f>
        <v>802.6</v>
      </c>
    </row>
    <row r="42" spans="1:7">
      <c r="A42" s="46"/>
      <c r="B42" s="46"/>
      <c r="C42" s="46" t="s">
        <v>127</v>
      </c>
      <c r="D42" s="47"/>
      <c r="E42" s="47"/>
      <c r="F42" s="47"/>
      <c r="G42" s="48">
        <f>SUM(G41:G41)</f>
        <v>802.6</v>
      </c>
    </row>
    <row r="43" spans="1:7">
      <c r="A43" s="46"/>
      <c r="B43" s="46"/>
      <c r="C43" s="46" t="s">
        <v>144</v>
      </c>
      <c r="D43" s="47"/>
      <c r="E43" s="47"/>
      <c r="F43" s="47"/>
      <c r="G43" s="48"/>
    </row>
    <row r="44" spans="1:7">
      <c r="A44" s="46"/>
      <c r="B44" s="46" t="s">
        <v>145</v>
      </c>
      <c r="C44" s="46" t="s">
        <v>129</v>
      </c>
      <c r="D44" s="47" t="s">
        <v>118</v>
      </c>
      <c r="E44" s="47">
        <v>0.1</v>
      </c>
      <c r="F44" s="47">
        <v>540</v>
      </c>
      <c r="G44" s="48">
        <f>F44*E44</f>
        <v>54</v>
      </c>
    </row>
    <row r="45" spans="1:7">
      <c r="A45" s="46"/>
      <c r="B45" s="46" t="s">
        <v>116</v>
      </c>
      <c r="C45" s="46" t="s">
        <v>146</v>
      </c>
      <c r="D45" s="47" t="s">
        <v>118</v>
      </c>
      <c r="E45" s="47">
        <v>0.1</v>
      </c>
      <c r="F45" s="47">
        <v>420</v>
      </c>
      <c r="G45" s="48">
        <f>F45*E45</f>
        <v>42</v>
      </c>
    </row>
    <row r="46" spans="1:7" ht="31.2">
      <c r="A46" s="46"/>
      <c r="B46" s="46"/>
      <c r="C46" s="46" t="s">
        <v>776</v>
      </c>
      <c r="D46" s="47">
        <v>0.25</v>
      </c>
      <c r="E46" s="47"/>
      <c r="F46" s="47"/>
      <c r="G46" s="48">
        <f>(G44+G45)*D46</f>
        <v>24</v>
      </c>
    </row>
    <row r="47" spans="1:7">
      <c r="A47" s="46"/>
      <c r="B47" s="46"/>
      <c r="C47" s="46" t="s">
        <v>147</v>
      </c>
      <c r="D47" s="47"/>
      <c r="E47" s="47"/>
      <c r="F47" s="47"/>
      <c r="G47" s="49">
        <f>SUM(G42:G46)</f>
        <v>922.6</v>
      </c>
    </row>
    <row r="53" spans="2:9">
      <c r="B53" s="884" t="s">
        <v>96</v>
      </c>
      <c r="C53" s="884"/>
      <c r="E53" s="884" t="s">
        <v>97</v>
      </c>
      <c r="F53" s="884"/>
    </row>
    <row r="54" spans="2:9">
      <c r="B54" s="884" t="s">
        <v>98</v>
      </c>
      <c r="C54" s="885"/>
      <c r="E54" s="884" t="s">
        <v>98</v>
      </c>
      <c r="F54" s="884"/>
    </row>
    <row r="57" spans="2:9" ht="14.4" customHeight="1">
      <c r="B57" s="873"/>
      <c r="C57" s="873"/>
      <c r="D57" s="873"/>
      <c r="E57" s="873"/>
      <c r="F57" s="873"/>
      <c r="G57" s="873"/>
      <c r="H57" s="53"/>
      <c r="I57" s="53"/>
    </row>
    <row r="58" spans="2:9" ht="14.4" customHeight="1">
      <c r="B58" s="873"/>
      <c r="C58" s="873"/>
      <c r="D58" s="873"/>
      <c r="E58" s="873"/>
      <c r="F58" s="873"/>
      <c r="G58" s="873"/>
      <c r="H58" s="53"/>
      <c r="I58" s="53"/>
    </row>
  </sheetData>
  <mergeCells count="12">
    <mergeCell ref="B57:G58"/>
    <mergeCell ref="A1:G1"/>
    <mergeCell ref="A2:G2"/>
    <mergeCell ref="B3:C3"/>
    <mergeCell ref="B4:G4"/>
    <mergeCell ref="B10:G10"/>
    <mergeCell ref="B20:G20"/>
    <mergeCell ref="B34:G34"/>
    <mergeCell ref="B53:C53"/>
    <mergeCell ref="E53:F53"/>
    <mergeCell ref="B54:C54"/>
    <mergeCell ref="E54:F54"/>
  </mergeCells>
  <pageMargins left="0.7" right="0.7" top="0.75" bottom="0.75" header="0.3" footer="0.3"/>
  <pageSetup scale="79" orientation="portrait" r:id="rId1"/>
  <rowBreaks count="1" manualBreakCount="1">
    <brk id="3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93"/>
  <sheetViews>
    <sheetView topLeftCell="A184" zoomScaleSheetLayoutView="93" workbookViewId="0">
      <selection activeCell="I217" sqref="I217"/>
    </sheetView>
  </sheetViews>
  <sheetFormatPr defaultRowHeight="13.2"/>
  <cols>
    <col min="1" max="1" width="0.109375" style="596" customWidth="1"/>
    <col min="2" max="2" width="1.44140625" style="596" hidden="1" customWidth="1"/>
    <col min="3" max="3" width="5.5546875" style="596" bestFit="1" customWidth="1"/>
    <col min="4" max="4" width="3.109375" style="596" bestFit="1" customWidth="1"/>
    <col min="5" max="5" width="38.5546875" style="596" customWidth="1"/>
    <col min="6" max="6" width="8.44140625" style="596" bestFit="1" customWidth="1"/>
    <col min="7" max="7" width="8.5546875" style="596" customWidth="1"/>
    <col min="8" max="8" width="10" style="596" customWidth="1"/>
    <col min="9" max="9" width="12.5546875" style="596" customWidth="1"/>
    <col min="10" max="10" width="8.5546875" style="596" customWidth="1"/>
    <col min="11" max="11" width="12.109375" style="596" customWidth="1"/>
    <col min="12" max="12" width="8.5546875" style="596" customWidth="1"/>
    <col min="13" max="13" width="1" style="596" customWidth="1"/>
    <col min="14" max="14" width="3.44140625" style="596" customWidth="1"/>
    <col min="15" max="15" width="20.6640625" style="596" bestFit="1" customWidth="1"/>
    <col min="16" max="16" width="10.5546875" style="596" customWidth="1"/>
    <col min="17" max="256" width="9.109375" style="596"/>
    <col min="257" max="257" width="0.109375" style="596" customWidth="1"/>
    <col min="258" max="258" width="0" style="596" hidden="1" customWidth="1"/>
    <col min="259" max="259" width="12.88671875" style="596" customWidth="1"/>
    <col min="260" max="260" width="11" style="596" customWidth="1"/>
    <col min="261" max="262" width="8" style="596" customWidth="1"/>
    <col min="263" max="263" width="10.109375" style="596" customWidth="1"/>
    <col min="264" max="264" width="9.6640625" style="596" customWidth="1"/>
    <col min="265" max="265" width="14.6640625" style="596" customWidth="1"/>
    <col min="266" max="266" width="13.5546875" style="596" customWidth="1"/>
    <col min="267" max="267" width="14.109375" style="596" customWidth="1"/>
    <col min="268" max="268" width="8.5546875" style="596" customWidth="1"/>
    <col min="269" max="269" width="1" style="596" customWidth="1"/>
    <col min="270" max="270" width="3.44140625" style="596" customWidth="1"/>
    <col min="271" max="271" width="20.6640625" style="596" bestFit="1" customWidth="1"/>
    <col min="272" max="272" width="10.5546875" style="596" customWidth="1"/>
    <col min="273" max="512" width="9.109375" style="596"/>
    <col min="513" max="513" width="0.109375" style="596" customWidth="1"/>
    <col min="514" max="514" width="0" style="596" hidden="1" customWidth="1"/>
    <col min="515" max="515" width="12.88671875" style="596" customWidth="1"/>
    <col min="516" max="516" width="11" style="596" customWidth="1"/>
    <col min="517" max="518" width="8" style="596" customWidth="1"/>
    <col min="519" max="519" width="10.109375" style="596" customWidth="1"/>
    <col min="520" max="520" width="9.6640625" style="596" customWidth="1"/>
    <col min="521" max="521" width="14.6640625" style="596" customWidth="1"/>
    <col min="522" max="522" width="13.5546875" style="596" customWidth="1"/>
    <col min="523" max="523" width="14.109375" style="596" customWidth="1"/>
    <col min="524" max="524" width="8.5546875" style="596" customWidth="1"/>
    <col min="525" max="525" width="1" style="596" customWidth="1"/>
    <col min="526" max="526" width="3.44140625" style="596" customWidth="1"/>
    <col min="527" max="527" width="20.6640625" style="596" bestFit="1" customWidth="1"/>
    <col min="528" max="528" width="10.5546875" style="596" customWidth="1"/>
    <col min="529" max="768" width="9.109375" style="596"/>
    <col min="769" max="769" width="0.109375" style="596" customWidth="1"/>
    <col min="770" max="770" width="0" style="596" hidden="1" customWidth="1"/>
    <col min="771" max="771" width="12.88671875" style="596" customWidth="1"/>
    <col min="772" max="772" width="11" style="596" customWidth="1"/>
    <col min="773" max="774" width="8" style="596" customWidth="1"/>
    <col min="775" max="775" width="10.109375" style="596" customWidth="1"/>
    <col min="776" max="776" width="9.6640625" style="596" customWidth="1"/>
    <col min="777" max="777" width="14.6640625" style="596" customWidth="1"/>
    <col min="778" max="778" width="13.5546875" style="596" customWidth="1"/>
    <col min="779" max="779" width="14.109375" style="596" customWidth="1"/>
    <col min="780" max="780" width="8.5546875" style="596" customWidth="1"/>
    <col min="781" max="781" width="1" style="596" customWidth="1"/>
    <col min="782" max="782" width="3.44140625" style="596" customWidth="1"/>
    <col min="783" max="783" width="20.6640625" style="596" bestFit="1" customWidth="1"/>
    <col min="784" max="784" width="10.5546875" style="596" customWidth="1"/>
    <col min="785" max="1024" width="9.109375" style="596"/>
    <col min="1025" max="1025" width="0.109375" style="596" customWidth="1"/>
    <col min="1026" max="1026" width="0" style="596" hidden="1" customWidth="1"/>
    <col min="1027" max="1027" width="12.88671875" style="596" customWidth="1"/>
    <col min="1028" max="1028" width="11" style="596" customWidth="1"/>
    <col min="1029" max="1030" width="8" style="596" customWidth="1"/>
    <col min="1031" max="1031" width="10.109375" style="596" customWidth="1"/>
    <col min="1032" max="1032" width="9.6640625" style="596" customWidth="1"/>
    <col min="1033" max="1033" width="14.6640625" style="596" customWidth="1"/>
    <col min="1034" max="1034" width="13.5546875" style="596" customWidth="1"/>
    <col min="1035" max="1035" width="14.109375" style="596" customWidth="1"/>
    <col min="1036" max="1036" width="8.5546875" style="596" customWidth="1"/>
    <col min="1037" max="1037" width="1" style="596" customWidth="1"/>
    <col min="1038" max="1038" width="3.44140625" style="596" customWidth="1"/>
    <col min="1039" max="1039" width="20.6640625" style="596" bestFit="1" customWidth="1"/>
    <col min="1040" max="1040" width="10.5546875" style="596" customWidth="1"/>
    <col min="1041" max="1280" width="9.109375" style="596"/>
    <col min="1281" max="1281" width="0.109375" style="596" customWidth="1"/>
    <col min="1282" max="1282" width="0" style="596" hidden="1" customWidth="1"/>
    <col min="1283" max="1283" width="12.88671875" style="596" customWidth="1"/>
    <col min="1284" max="1284" width="11" style="596" customWidth="1"/>
    <col min="1285" max="1286" width="8" style="596" customWidth="1"/>
    <col min="1287" max="1287" width="10.109375" style="596" customWidth="1"/>
    <col min="1288" max="1288" width="9.6640625" style="596" customWidth="1"/>
    <col min="1289" max="1289" width="14.6640625" style="596" customWidth="1"/>
    <col min="1290" max="1290" width="13.5546875" style="596" customWidth="1"/>
    <col min="1291" max="1291" width="14.109375" style="596" customWidth="1"/>
    <col min="1292" max="1292" width="8.5546875" style="596" customWidth="1"/>
    <col min="1293" max="1293" width="1" style="596" customWidth="1"/>
    <col min="1294" max="1294" width="3.44140625" style="596" customWidth="1"/>
    <col min="1295" max="1295" width="20.6640625" style="596" bestFit="1" customWidth="1"/>
    <col min="1296" max="1296" width="10.5546875" style="596" customWidth="1"/>
    <col min="1297" max="1536" width="9.109375" style="596"/>
    <col min="1537" max="1537" width="0.109375" style="596" customWidth="1"/>
    <col min="1538" max="1538" width="0" style="596" hidden="1" customWidth="1"/>
    <col min="1539" max="1539" width="12.88671875" style="596" customWidth="1"/>
    <col min="1540" max="1540" width="11" style="596" customWidth="1"/>
    <col min="1541" max="1542" width="8" style="596" customWidth="1"/>
    <col min="1543" max="1543" width="10.109375" style="596" customWidth="1"/>
    <col min="1544" max="1544" width="9.6640625" style="596" customWidth="1"/>
    <col min="1545" max="1545" width="14.6640625" style="596" customWidth="1"/>
    <col min="1546" max="1546" width="13.5546875" style="596" customWidth="1"/>
    <col min="1547" max="1547" width="14.109375" style="596" customWidth="1"/>
    <col min="1548" max="1548" width="8.5546875" style="596" customWidth="1"/>
    <col min="1549" max="1549" width="1" style="596" customWidth="1"/>
    <col min="1550" max="1550" width="3.44140625" style="596" customWidth="1"/>
    <col min="1551" max="1551" width="20.6640625" style="596" bestFit="1" customWidth="1"/>
    <col min="1552" max="1552" width="10.5546875" style="596" customWidth="1"/>
    <col min="1553" max="1792" width="9.109375" style="596"/>
    <col min="1793" max="1793" width="0.109375" style="596" customWidth="1"/>
    <col min="1794" max="1794" width="0" style="596" hidden="1" customWidth="1"/>
    <col min="1795" max="1795" width="12.88671875" style="596" customWidth="1"/>
    <col min="1796" max="1796" width="11" style="596" customWidth="1"/>
    <col min="1797" max="1798" width="8" style="596" customWidth="1"/>
    <col min="1799" max="1799" width="10.109375" style="596" customWidth="1"/>
    <col min="1800" max="1800" width="9.6640625" style="596" customWidth="1"/>
    <col min="1801" max="1801" width="14.6640625" style="596" customWidth="1"/>
    <col min="1802" max="1802" width="13.5546875" style="596" customWidth="1"/>
    <col min="1803" max="1803" width="14.109375" style="596" customWidth="1"/>
    <col min="1804" max="1804" width="8.5546875" style="596" customWidth="1"/>
    <col min="1805" max="1805" width="1" style="596" customWidth="1"/>
    <col min="1806" max="1806" width="3.44140625" style="596" customWidth="1"/>
    <col min="1807" max="1807" width="20.6640625" style="596" bestFit="1" customWidth="1"/>
    <col min="1808" max="1808" width="10.5546875" style="596" customWidth="1"/>
    <col min="1809" max="2048" width="9.109375" style="596"/>
    <col min="2049" max="2049" width="0.109375" style="596" customWidth="1"/>
    <col min="2050" max="2050" width="0" style="596" hidden="1" customWidth="1"/>
    <col min="2051" max="2051" width="12.88671875" style="596" customWidth="1"/>
    <col min="2052" max="2052" width="11" style="596" customWidth="1"/>
    <col min="2053" max="2054" width="8" style="596" customWidth="1"/>
    <col min="2055" max="2055" width="10.109375" style="596" customWidth="1"/>
    <col min="2056" max="2056" width="9.6640625" style="596" customWidth="1"/>
    <col min="2057" max="2057" width="14.6640625" style="596" customWidth="1"/>
    <col min="2058" max="2058" width="13.5546875" style="596" customWidth="1"/>
    <col min="2059" max="2059" width="14.109375" style="596" customWidth="1"/>
    <col min="2060" max="2060" width="8.5546875" style="596" customWidth="1"/>
    <col min="2061" max="2061" width="1" style="596" customWidth="1"/>
    <col min="2062" max="2062" width="3.44140625" style="596" customWidth="1"/>
    <col min="2063" max="2063" width="20.6640625" style="596" bestFit="1" customWidth="1"/>
    <col min="2064" max="2064" width="10.5546875" style="596" customWidth="1"/>
    <col min="2065" max="2304" width="9.109375" style="596"/>
    <col min="2305" max="2305" width="0.109375" style="596" customWidth="1"/>
    <col min="2306" max="2306" width="0" style="596" hidden="1" customWidth="1"/>
    <col min="2307" max="2307" width="12.88671875" style="596" customWidth="1"/>
    <col min="2308" max="2308" width="11" style="596" customWidth="1"/>
    <col min="2309" max="2310" width="8" style="596" customWidth="1"/>
    <col min="2311" max="2311" width="10.109375" style="596" customWidth="1"/>
    <col min="2312" max="2312" width="9.6640625" style="596" customWidth="1"/>
    <col min="2313" max="2313" width="14.6640625" style="596" customWidth="1"/>
    <col min="2314" max="2314" width="13.5546875" style="596" customWidth="1"/>
    <col min="2315" max="2315" width="14.109375" style="596" customWidth="1"/>
    <col min="2316" max="2316" width="8.5546875" style="596" customWidth="1"/>
    <col min="2317" max="2317" width="1" style="596" customWidth="1"/>
    <col min="2318" max="2318" width="3.44140625" style="596" customWidth="1"/>
    <col min="2319" max="2319" width="20.6640625" style="596" bestFit="1" customWidth="1"/>
    <col min="2320" max="2320" width="10.5546875" style="596" customWidth="1"/>
    <col min="2321" max="2560" width="9.109375" style="596"/>
    <col min="2561" max="2561" width="0.109375" style="596" customWidth="1"/>
    <col min="2562" max="2562" width="0" style="596" hidden="1" customWidth="1"/>
    <col min="2563" max="2563" width="12.88671875" style="596" customWidth="1"/>
    <col min="2564" max="2564" width="11" style="596" customWidth="1"/>
    <col min="2565" max="2566" width="8" style="596" customWidth="1"/>
    <col min="2567" max="2567" width="10.109375" style="596" customWidth="1"/>
    <col min="2568" max="2568" width="9.6640625" style="596" customWidth="1"/>
    <col min="2569" max="2569" width="14.6640625" style="596" customWidth="1"/>
    <col min="2570" max="2570" width="13.5546875" style="596" customWidth="1"/>
    <col min="2571" max="2571" width="14.109375" style="596" customWidth="1"/>
    <col min="2572" max="2572" width="8.5546875" style="596" customWidth="1"/>
    <col min="2573" max="2573" width="1" style="596" customWidth="1"/>
    <col min="2574" max="2574" width="3.44140625" style="596" customWidth="1"/>
    <col min="2575" max="2575" width="20.6640625" style="596" bestFit="1" customWidth="1"/>
    <col min="2576" max="2576" width="10.5546875" style="596" customWidth="1"/>
    <col min="2577" max="2816" width="9.109375" style="596"/>
    <col min="2817" max="2817" width="0.109375" style="596" customWidth="1"/>
    <col min="2818" max="2818" width="0" style="596" hidden="1" customWidth="1"/>
    <col min="2819" max="2819" width="12.88671875" style="596" customWidth="1"/>
    <col min="2820" max="2820" width="11" style="596" customWidth="1"/>
    <col min="2821" max="2822" width="8" style="596" customWidth="1"/>
    <col min="2823" max="2823" width="10.109375" style="596" customWidth="1"/>
    <col min="2824" max="2824" width="9.6640625" style="596" customWidth="1"/>
    <col min="2825" max="2825" width="14.6640625" style="596" customWidth="1"/>
    <col min="2826" max="2826" width="13.5546875" style="596" customWidth="1"/>
    <col min="2827" max="2827" width="14.109375" style="596" customWidth="1"/>
    <col min="2828" max="2828" width="8.5546875" style="596" customWidth="1"/>
    <col min="2829" max="2829" width="1" style="596" customWidth="1"/>
    <col min="2830" max="2830" width="3.44140625" style="596" customWidth="1"/>
    <col min="2831" max="2831" width="20.6640625" style="596" bestFit="1" customWidth="1"/>
    <col min="2832" max="2832" width="10.5546875" style="596" customWidth="1"/>
    <col min="2833" max="3072" width="9.109375" style="596"/>
    <col min="3073" max="3073" width="0.109375" style="596" customWidth="1"/>
    <col min="3074" max="3074" width="0" style="596" hidden="1" customWidth="1"/>
    <col min="3075" max="3075" width="12.88671875" style="596" customWidth="1"/>
    <col min="3076" max="3076" width="11" style="596" customWidth="1"/>
    <col min="3077" max="3078" width="8" style="596" customWidth="1"/>
    <col min="3079" max="3079" width="10.109375" style="596" customWidth="1"/>
    <col min="3080" max="3080" width="9.6640625" style="596" customWidth="1"/>
    <col min="3081" max="3081" width="14.6640625" style="596" customWidth="1"/>
    <col min="3082" max="3082" width="13.5546875" style="596" customWidth="1"/>
    <col min="3083" max="3083" width="14.109375" style="596" customWidth="1"/>
    <col min="3084" max="3084" width="8.5546875" style="596" customWidth="1"/>
    <col min="3085" max="3085" width="1" style="596" customWidth="1"/>
    <col min="3086" max="3086" width="3.44140625" style="596" customWidth="1"/>
    <col min="3087" max="3087" width="20.6640625" style="596" bestFit="1" customWidth="1"/>
    <col min="3088" max="3088" width="10.5546875" style="596" customWidth="1"/>
    <col min="3089" max="3328" width="9.109375" style="596"/>
    <col min="3329" max="3329" width="0.109375" style="596" customWidth="1"/>
    <col min="3330" max="3330" width="0" style="596" hidden="1" customWidth="1"/>
    <col min="3331" max="3331" width="12.88671875" style="596" customWidth="1"/>
    <col min="3332" max="3332" width="11" style="596" customWidth="1"/>
    <col min="3333" max="3334" width="8" style="596" customWidth="1"/>
    <col min="3335" max="3335" width="10.109375" style="596" customWidth="1"/>
    <col min="3336" max="3336" width="9.6640625" style="596" customWidth="1"/>
    <col min="3337" max="3337" width="14.6640625" style="596" customWidth="1"/>
    <col min="3338" max="3338" width="13.5546875" style="596" customWidth="1"/>
    <col min="3339" max="3339" width="14.109375" style="596" customWidth="1"/>
    <col min="3340" max="3340" width="8.5546875" style="596" customWidth="1"/>
    <col min="3341" max="3341" width="1" style="596" customWidth="1"/>
    <col min="3342" max="3342" width="3.44140625" style="596" customWidth="1"/>
    <col min="3343" max="3343" width="20.6640625" style="596" bestFit="1" customWidth="1"/>
    <col min="3344" max="3344" width="10.5546875" style="596" customWidth="1"/>
    <col min="3345" max="3584" width="9.109375" style="596"/>
    <col min="3585" max="3585" width="0.109375" style="596" customWidth="1"/>
    <col min="3586" max="3586" width="0" style="596" hidden="1" customWidth="1"/>
    <col min="3587" max="3587" width="12.88671875" style="596" customWidth="1"/>
    <col min="3588" max="3588" width="11" style="596" customWidth="1"/>
    <col min="3589" max="3590" width="8" style="596" customWidth="1"/>
    <col min="3591" max="3591" width="10.109375" style="596" customWidth="1"/>
    <col min="3592" max="3592" width="9.6640625" style="596" customWidth="1"/>
    <col min="3593" max="3593" width="14.6640625" style="596" customWidth="1"/>
    <col min="3594" max="3594" width="13.5546875" style="596" customWidth="1"/>
    <col min="3595" max="3595" width="14.109375" style="596" customWidth="1"/>
    <col min="3596" max="3596" width="8.5546875" style="596" customWidth="1"/>
    <col min="3597" max="3597" width="1" style="596" customWidth="1"/>
    <col min="3598" max="3598" width="3.44140625" style="596" customWidth="1"/>
    <col min="3599" max="3599" width="20.6640625" style="596" bestFit="1" customWidth="1"/>
    <col min="3600" max="3600" width="10.5546875" style="596" customWidth="1"/>
    <col min="3601" max="3840" width="9.109375" style="596"/>
    <col min="3841" max="3841" width="0.109375" style="596" customWidth="1"/>
    <col min="3842" max="3842" width="0" style="596" hidden="1" customWidth="1"/>
    <col min="3843" max="3843" width="12.88671875" style="596" customWidth="1"/>
    <col min="3844" max="3844" width="11" style="596" customWidth="1"/>
    <col min="3845" max="3846" width="8" style="596" customWidth="1"/>
    <col min="3847" max="3847" width="10.109375" style="596" customWidth="1"/>
    <col min="3848" max="3848" width="9.6640625" style="596" customWidth="1"/>
    <col min="3849" max="3849" width="14.6640625" style="596" customWidth="1"/>
    <col min="3850" max="3850" width="13.5546875" style="596" customWidth="1"/>
    <col min="3851" max="3851" width="14.109375" style="596" customWidth="1"/>
    <col min="3852" max="3852" width="8.5546875" style="596" customWidth="1"/>
    <col min="3853" max="3853" width="1" style="596" customWidth="1"/>
    <col min="3854" max="3854" width="3.44140625" style="596" customWidth="1"/>
    <col min="3855" max="3855" width="20.6640625" style="596" bestFit="1" customWidth="1"/>
    <col min="3856" max="3856" width="10.5546875" style="596" customWidth="1"/>
    <col min="3857" max="4096" width="9.109375" style="596"/>
    <col min="4097" max="4097" width="0.109375" style="596" customWidth="1"/>
    <col min="4098" max="4098" width="0" style="596" hidden="1" customWidth="1"/>
    <col min="4099" max="4099" width="12.88671875" style="596" customWidth="1"/>
    <col min="4100" max="4100" width="11" style="596" customWidth="1"/>
    <col min="4101" max="4102" width="8" style="596" customWidth="1"/>
    <col min="4103" max="4103" width="10.109375" style="596" customWidth="1"/>
    <col min="4104" max="4104" width="9.6640625" style="596" customWidth="1"/>
    <col min="4105" max="4105" width="14.6640625" style="596" customWidth="1"/>
    <col min="4106" max="4106" width="13.5546875" style="596" customWidth="1"/>
    <col min="4107" max="4107" width="14.109375" style="596" customWidth="1"/>
    <col min="4108" max="4108" width="8.5546875" style="596" customWidth="1"/>
    <col min="4109" max="4109" width="1" style="596" customWidth="1"/>
    <col min="4110" max="4110" width="3.44140625" style="596" customWidth="1"/>
    <col min="4111" max="4111" width="20.6640625" style="596" bestFit="1" customWidth="1"/>
    <col min="4112" max="4112" width="10.5546875" style="596" customWidth="1"/>
    <col min="4113" max="4352" width="9.109375" style="596"/>
    <col min="4353" max="4353" width="0.109375" style="596" customWidth="1"/>
    <col min="4354" max="4354" width="0" style="596" hidden="1" customWidth="1"/>
    <col min="4355" max="4355" width="12.88671875" style="596" customWidth="1"/>
    <col min="4356" max="4356" width="11" style="596" customWidth="1"/>
    <col min="4357" max="4358" width="8" style="596" customWidth="1"/>
    <col min="4359" max="4359" width="10.109375" style="596" customWidth="1"/>
    <col min="4360" max="4360" width="9.6640625" style="596" customWidth="1"/>
    <col min="4361" max="4361" width="14.6640625" style="596" customWidth="1"/>
    <col min="4362" max="4362" width="13.5546875" style="596" customWidth="1"/>
    <col min="4363" max="4363" width="14.109375" style="596" customWidth="1"/>
    <col min="4364" max="4364" width="8.5546875" style="596" customWidth="1"/>
    <col min="4365" max="4365" width="1" style="596" customWidth="1"/>
    <col min="4366" max="4366" width="3.44140625" style="596" customWidth="1"/>
    <col min="4367" max="4367" width="20.6640625" style="596" bestFit="1" customWidth="1"/>
    <col min="4368" max="4368" width="10.5546875" style="596" customWidth="1"/>
    <col min="4369" max="4608" width="9.109375" style="596"/>
    <col min="4609" max="4609" width="0.109375" style="596" customWidth="1"/>
    <col min="4610" max="4610" width="0" style="596" hidden="1" customWidth="1"/>
    <col min="4611" max="4611" width="12.88671875" style="596" customWidth="1"/>
    <col min="4612" max="4612" width="11" style="596" customWidth="1"/>
    <col min="4613" max="4614" width="8" style="596" customWidth="1"/>
    <col min="4615" max="4615" width="10.109375" style="596" customWidth="1"/>
    <col min="4616" max="4616" width="9.6640625" style="596" customWidth="1"/>
    <col min="4617" max="4617" width="14.6640625" style="596" customWidth="1"/>
    <col min="4618" max="4618" width="13.5546875" style="596" customWidth="1"/>
    <col min="4619" max="4619" width="14.109375" style="596" customWidth="1"/>
    <col min="4620" max="4620" width="8.5546875" style="596" customWidth="1"/>
    <col min="4621" max="4621" width="1" style="596" customWidth="1"/>
    <col min="4622" max="4622" width="3.44140625" style="596" customWidth="1"/>
    <col min="4623" max="4623" width="20.6640625" style="596" bestFit="1" customWidth="1"/>
    <col min="4624" max="4624" width="10.5546875" style="596" customWidth="1"/>
    <col min="4625" max="4864" width="9.109375" style="596"/>
    <col min="4865" max="4865" width="0.109375" style="596" customWidth="1"/>
    <col min="4866" max="4866" width="0" style="596" hidden="1" customWidth="1"/>
    <col min="4867" max="4867" width="12.88671875" style="596" customWidth="1"/>
    <col min="4868" max="4868" width="11" style="596" customWidth="1"/>
    <col min="4869" max="4870" width="8" style="596" customWidth="1"/>
    <col min="4871" max="4871" width="10.109375" style="596" customWidth="1"/>
    <col min="4872" max="4872" width="9.6640625" style="596" customWidth="1"/>
    <col min="4873" max="4873" width="14.6640625" style="596" customWidth="1"/>
    <col min="4874" max="4874" width="13.5546875" style="596" customWidth="1"/>
    <col min="4875" max="4875" width="14.109375" style="596" customWidth="1"/>
    <col min="4876" max="4876" width="8.5546875" style="596" customWidth="1"/>
    <col min="4877" max="4877" width="1" style="596" customWidth="1"/>
    <col min="4878" max="4878" width="3.44140625" style="596" customWidth="1"/>
    <col min="4879" max="4879" width="20.6640625" style="596" bestFit="1" customWidth="1"/>
    <col min="4880" max="4880" width="10.5546875" style="596" customWidth="1"/>
    <col min="4881" max="5120" width="9.109375" style="596"/>
    <col min="5121" max="5121" width="0.109375" style="596" customWidth="1"/>
    <col min="5122" max="5122" width="0" style="596" hidden="1" customWidth="1"/>
    <col min="5123" max="5123" width="12.88671875" style="596" customWidth="1"/>
    <col min="5124" max="5124" width="11" style="596" customWidth="1"/>
    <col min="5125" max="5126" width="8" style="596" customWidth="1"/>
    <col min="5127" max="5127" width="10.109375" style="596" customWidth="1"/>
    <col min="5128" max="5128" width="9.6640625" style="596" customWidth="1"/>
    <col min="5129" max="5129" width="14.6640625" style="596" customWidth="1"/>
    <col min="5130" max="5130" width="13.5546875" style="596" customWidth="1"/>
    <col min="5131" max="5131" width="14.109375" style="596" customWidth="1"/>
    <col min="5132" max="5132" width="8.5546875" style="596" customWidth="1"/>
    <col min="5133" max="5133" width="1" style="596" customWidth="1"/>
    <col min="5134" max="5134" width="3.44140625" style="596" customWidth="1"/>
    <col min="5135" max="5135" width="20.6640625" style="596" bestFit="1" customWidth="1"/>
    <col min="5136" max="5136" width="10.5546875" style="596" customWidth="1"/>
    <col min="5137" max="5376" width="9.109375" style="596"/>
    <col min="5377" max="5377" width="0.109375" style="596" customWidth="1"/>
    <col min="5378" max="5378" width="0" style="596" hidden="1" customWidth="1"/>
    <col min="5379" max="5379" width="12.88671875" style="596" customWidth="1"/>
    <col min="5380" max="5380" width="11" style="596" customWidth="1"/>
    <col min="5381" max="5382" width="8" style="596" customWidth="1"/>
    <col min="5383" max="5383" width="10.109375" style="596" customWidth="1"/>
    <col min="5384" max="5384" width="9.6640625" style="596" customWidth="1"/>
    <col min="5385" max="5385" width="14.6640625" style="596" customWidth="1"/>
    <col min="5386" max="5386" width="13.5546875" style="596" customWidth="1"/>
    <col min="5387" max="5387" width="14.109375" style="596" customWidth="1"/>
    <col min="5388" max="5388" width="8.5546875" style="596" customWidth="1"/>
    <col min="5389" max="5389" width="1" style="596" customWidth="1"/>
    <col min="5390" max="5390" width="3.44140625" style="596" customWidth="1"/>
    <col min="5391" max="5391" width="20.6640625" style="596" bestFit="1" customWidth="1"/>
    <col min="5392" max="5392" width="10.5546875" style="596" customWidth="1"/>
    <col min="5393" max="5632" width="9.109375" style="596"/>
    <col min="5633" max="5633" width="0.109375" style="596" customWidth="1"/>
    <col min="5634" max="5634" width="0" style="596" hidden="1" customWidth="1"/>
    <col min="5635" max="5635" width="12.88671875" style="596" customWidth="1"/>
    <col min="5636" max="5636" width="11" style="596" customWidth="1"/>
    <col min="5637" max="5638" width="8" style="596" customWidth="1"/>
    <col min="5639" max="5639" width="10.109375" style="596" customWidth="1"/>
    <col min="5640" max="5640" width="9.6640625" style="596" customWidth="1"/>
    <col min="5641" max="5641" width="14.6640625" style="596" customWidth="1"/>
    <col min="5642" max="5642" width="13.5546875" style="596" customWidth="1"/>
    <col min="5643" max="5643" width="14.109375" style="596" customWidth="1"/>
    <col min="5644" max="5644" width="8.5546875" style="596" customWidth="1"/>
    <col min="5645" max="5645" width="1" style="596" customWidth="1"/>
    <col min="5646" max="5646" width="3.44140625" style="596" customWidth="1"/>
    <col min="5647" max="5647" width="20.6640625" style="596" bestFit="1" customWidth="1"/>
    <col min="5648" max="5648" width="10.5546875" style="596" customWidth="1"/>
    <col min="5649" max="5888" width="9.109375" style="596"/>
    <col min="5889" max="5889" width="0.109375" style="596" customWidth="1"/>
    <col min="5890" max="5890" width="0" style="596" hidden="1" customWidth="1"/>
    <col min="5891" max="5891" width="12.88671875" style="596" customWidth="1"/>
    <col min="5892" max="5892" width="11" style="596" customWidth="1"/>
    <col min="5893" max="5894" width="8" style="596" customWidth="1"/>
    <col min="5895" max="5895" width="10.109375" style="596" customWidth="1"/>
    <col min="5896" max="5896" width="9.6640625" style="596" customWidth="1"/>
    <col min="5897" max="5897" width="14.6640625" style="596" customWidth="1"/>
    <col min="5898" max="5898" width="13.5546875" style="596" customWidth="1"/>
    <col min="5899" max="5899" width="14.109375" style="596" customWidth="1"/>
    <col min="5900" max="5900" width="8.5546875" style="596" customWidth="1"/>
    <col min="5901" max="5901" width="1" style="596" customWidth="1"/>
    <col min="5902" max="5902" width="3.44140625" style="596" customWidth="1"/>
    <col min="5903" max="5903" width="20.6640625" style="596" bestFit="1" customWidth="1"/>
    <col min="5904" max="5904" width="10.5546875" style="596" customWidth="1"/>
    <col min="5905" max="6144" width="9.109375" style="596"/>
    <col min="6145" max="6145" width="0.109375" style="596" customWidth="1"/>
    <col min="6146" max="6146" width="0" style="596" hidden="1" customWidth="1"/>
    <col min="6147" max="6147" width="12.88671875" style="596" customWidth="1"/>
    <col min="6148" max="6148" width="11" style="596" customWidth="1"/>
    <col min="6149" max="6150" width="8" style="596" customWidth="1"/>
    <col min="6151" max="6151" width="10.109375" style="596" customWidth="1"/>
    <col min="6152" max="6152" width="9.6640625" style="596" customWidth="1"/>
    <col min="6153" max="6153" width="14.6640625" style="596" customWidth="1"/>
    <col min="6154" max="6154" width="13.5546875" style="596" customWidth="1"/>
    <col min="6155" max="6155" width="14.109375" style="596" customWidth="1"/>
    <col min="6156" max="6156" width="8.5546875" style="596" customWidth="1"/>
    <col min="6157" max="6157" width="1" style="596" customWidth="1"/>
    <col min="6158" max="6158" width="3.44140625" style="596" customWidth="1"/>
    <col min="6159" max="6159" width="20.6640625" style="596" bestFit="1" customWidth="1"/>
    <col min="6160" max="6160" width="10.5546875" style="596" customWidth="1"/>
    <col min="6161" max="6400" width="9.109375" style="596"/>
    <col min="6401" max="6401" width="0.109375" style="596" customWidth="1"/>
    <col min="6402" max="6402" width="0" style="596" hidden="1" customWidth="1"/>
    <col min="6403" max="6403" width="12.88671875" style="596" customWidth="1"/>
    <col min="6404" max="6404" width="11" style="596" customWidth="1"/>
    <col min="6405" max="6406" width="8" style="596" customWidth="1"/>
    <col min="6407" max="6407" width="10.109375" style="596" customWidth="1"/>
    <col min="6408" max="6408" width="9.6640625" style="596" customWidth="1"/>
    <col min="6409" max="6409" width="14.6640625" style="596" customWidth="1"/>
    <col min="6410" max="6410" width="13.5546875" style="596" customWidth="1"/>
    <col min="6411" max="6411" width="14.109375" style="596" customWidth="1"/>
    <col min="6412" max="6412" width="8.5546875" style="596" customWidth="1"/>
    <col min="6413" max="6413" width="1" style="596" customWidth="1"/>
    <col min="6414" max="6414" width="3.44140625" style="596" customWidth="1"/>
    <col min="6415" max="6415" width="20.6640625" style="596" bestFit="1" customWidth="1"/>
    <col min="6416" max="6416" width="10.5546875" style="596" customWidth="1"/>
    <col min="6417" max="6656" width="9.109375" style="596"/>
    <col min="6657" max="6657" width="0.109375" style="596" customWidth="1"/>
    <col min="6658" max="6658" width="0" style="596" hidden="1" customWidth="1"/>
    <col min="6659" max="6659" width="12.88671875" style="596" customWidth="1"/>
    <col min="6660" max="6660" width="11" style="596" customWidth="1"/>
    <col min="6661" max="6662" width="8" style="596" customWidth="1"/>
    <col min="6663" max="6663" width="10.109375" style="596" customWidth="1"/>
    <col min="6664" max="6664" width="9.6640625" style="596" customWidth="1"/>
    <col min="6665" max="6665" width="14.6640625" style="596" customWidth="1"/>
    <col min="6666" max="6666" width="13.5546875" style="596" customWidth="1"/>
    <col min="6667" max="6667" width="14.109375" style="596" customWidth="1"/>
    <col min="6668" max="6668" width="8.5546875" style="596" customWidth="1"/>
    <col min="6669" max="6669" width="1" style="596" customWidth="1"/>
    <col min="6670" max="6670" width="3.44140625" style="596" customWidth="1"/>
    <col min="6671" max="6671" width="20.6640625" style="596" bestFit="1" customWidth="1"/>
    <col min="6672" max="6672" width="10.5546875" style="596" customWidth="1"/>
    <col min="6673" max="6912" width="9.109375" style="596"/>
    <col min="6913" max="6913" width="0.109375" style="596" customWidth="1"/>
    <col min="6914" max="6914" width="0" style="596" hidden="1" customWidth="1"/>
    <col min="6915" max="6915" width="12.88671875" style="596" customWidth="1"/>
    <col min="6916" max="6916" width="11" style="596" customWidth="1"/>
    <col min="6917" max="6918" width="8" style="596" customWidth="1"/>
    <col min="6919" max="6919" width="10.109375" style="596" customWidth="1"/>
    <col min="6920" max="6920" width="9.6640625" style="596" customWidth="1"/>
    <col min="6921" max="6921" width="14.6640625" style="596" customWidth="1"/>
    <col min="6922" max="6922" width="13.5546875" style="596" customWidth="1"/>
    <col min="6923" max="6923" width="14.109375" style="596" customWidth="1"/>
    <col min="6924" max="6924" width="8.5546875" style="596" customWidth="1"/>
    <col min="6925" max="6925" width="1" style="596" customWidth="1"/>
    <col min="6926" max="6926" width="3.44140625" style="596" customWidth="1"/>
    <col min="6927" max="6927" width="20.6640625" style="596" bestFit="1" customWidth="1"/>
    <col min="6928" max="6928" width="10.5546875" style="596" customWidth="1"/>
    <col min="6929" max="7168" width="9.109375" style="596"/>
    <col min="7169" max="7169" width="0.109375" style="596" customWidth="1"/>
    <col min="7170" max="7170" width="0" style="596" hidden="1" customWidth="1"/>
    <col min="7171" max="7171" width="12.88671875" style="596" customWidth="1"/>
    <col min="7172" max="7172" width="11" style="596" customWidth="1"/>
    <col min="7173" max="7174" width="8" style="596" customWidth="1"/>
    <col min="7175" max="7175" width="10.109375" style="596" customWidth="1"/>
    <col min="7176" max="7176" width="9.6640625" style="596" customWidth="1"/>
    <col min="7177" max="7177" width="14.6640625" style="596" customWidth="1"/>
    <col min="7178" max="7178" width="13.5546875" style="596" customWidth="1"/>
    <col min="7179" max="7179" width="14.109375" style="596" customWidth="1"/>
    <col min="7180" max="7180" width="8.5546875" style="596" customWidth="1"/>
    <col min="7181" max="7181" width="1" style="596" customWidth="1"/>
    <col min="7182" max="7182" width="3.44140625" style="596" customWidth="1"/>
    <col min="7183" max="7183" width="20.6640625" style="596" bestFit="1" customWidth="1"/>
    <col min="7184" max="7184" width="10.5546875" style="596" customWidth="1"/>
    <col min="7185" max="7424" width="9.109375" style="596"/>
    <col min="7425" max="7425" width="0.109375" style="596" customWidth="1"/>
    <col min="7426" max="7426" width="0" style="596" hidden="1" customWidth="1"/>
    <col min="7427" max="7427" width="12.88671875" style="596" customWidth="1"/>
    <col min="7428" max="7428" width="11" style="596" customWidth="1"/>
    <col min="7429" max="7430" width="8" style="596" customWidth="1"/>
    <col min="7431" max="7431" width="10.109375" style="596" customWidth="1"/>
    <col min="7432" max="7432" width="9.6640625" style="596" customWidth="1"/>
    <col min="7433" max="7433" width="14.6640625" style="596" customWidth="1"/>
    <col min="7434" max="7434" width="13.5546875" style="596" customWidth="1"/>
    <col min="7435" max="7435" width="14.109375" style="596" customWidth="1"/>
    <col min="7436" max="7436" width="8.5546875" style="596" customWidth="1"/>
    <col min="7437" max="7437" width="1" style="596" customWidth="1"/>
    <col min="7438" max="7438" width="3.44140625" style="596" customWidth="1"/>
    <col min="7439" max="7439" width="20.6640625" style="596" bestFit="1" customWidth="1"/>
    <col min="7440" max="7440" width="10.5546875" style="596" customWidth="1"/>
    <col min="7441" max="7680" width="9.109375" style="596"/>
    <col min="7681" max="7681" width="0.109375" style="596" customWidth="1"/>
    <col min="7682" max="7682" width="0" style="596" hidden="1" customWidth="1"/>
    <col min="7683" max="7683" width="12.88671875" style="596" customWidth="1"/>
    <col min="7684" max="7684" width="11" style="596" customWidth="1"/>
    <col min="7685" max="7686" width="8" style="596" customWidth="1"/>
    <col min="7687" max="7687" width="10.109375" style="596" customWidth="1"/>
    <col min="7688" max="7688" width="9.6640625" style="596" customWidth="1"/>
    <col min="7689" max="7689" width="14.6640625" style="596" customWidth="1"/>
    <col min="7690" max="7690" width="13.5546875" style="596" customWidth="1"/>
    <col min="7691" max="7691" width="14.109375" style="596" customWidth="1"/>
    <col min="7692" max="7692" width="8.5546875" style="596" customWidth="1"/>
    <col min="7693" max="7693" width="1" style="596" customWidth="1"/>
    <col min="7694" max="7694" width="3.44140625" style="596" customWidth="1"/>
    <col min="7695" max="7695" width="20.6640625" style="596" bestFit="1" customWidth="1"/>
    <col min="7696" max="7696" width="10.5546875" style="596" customWidth="1"/>
    <col min="7697" max="7936" width="9.109375" style="596"/>
    <col min="7937" max="7937" width="0.109375" style="596" customWidth="1"/>
    <col min="7938" max="7938" width="0" style="596" hidden="1" customWidth="1"/>
    <col min="7939" max="7939" width="12.88671875" style="596" customWidth="1"/>
    <col min="7940" max="7940" width="11" style="596" customWidth="1"/>
    <col min="7941" max="7942" width="8" style="596" customWidth="1"/>
    <col min="7943" max="7943" width="10.109375" style="596" customWidth="1"/>
    <col min="7944" max="7944" width="9.6640625" style="596" customWidth="1"/>
    <col min="7945" max="7945" width="14.6640625" style="596" customWidth="1"/>
    <col min="7946" max="7946" width="13.5546875" style="596" customWidth="1"/>
    <col min="7947" max="7947" width="14.109375" style="596" customWidth="1"/>
    <col min="7948" max="7948" width="8.5546875" style="596" customWidth="1"/>
    <col min="7949" max="7949" width="1" style="596" customWidth="1"/>
    <col min="7950" max="7950" width="3.44140625" style="596" customWidth="1"/>
    <col min="7951" max="7951" width="20.6640625" style="596" bestFit="1" customWidth="1"/>
    <col min="7952" max="7952" width="10.5546875" style="596" customWidth="1"/>
    <col min="7953" max="8192" width="9.109375" style="596"/>
    <col min="8193" max="8193" width="0.109375" style="596" customWidth="1"/>
    <col min="8194" max="8194" width="0" style="596" hidden="1" customWidth="1"/>
    <col min="8195" max="8195" width="12.88671875" style="596" customWidth="1"/>
    <col min="8196" max="8196" width="11" style="596" customWidth="1"/>
    <col min="8197" max="8198" width="8" style="596" customWidth="1"/>
    <col min="8199" max="8199" width="10.109375" style="596" customWidth="1"/>
    <col min="8200" max="8200" width="9.6640625" style="596" customWidth="1"/>
    <col min="8201" max="8201" width="14.6640625" style="596" customWidth="1"/>
    <col min="8202" max="8202" width="13.5546875" style="596" customWidth="1"/>
    <col min="8203" max="8203" width="14.109375" style="596" customWidth="1"/>
    <col min="8204" max="8204" width="8.5546875" style="596" customWidth="1"/>
    <col min="8205" max="8205" width="1" style="596" customWidth="1"/>
    <col min="8206" max="8206" width="3.44140625" style="596" customWidth="1"/>
    <col min="8207" max="8207" width="20.6640625" style="596" bestFit="1" customWidth="1"/>
    <col min="8208" max="8208" width="10.5546875" style="596" customWidth="1"/>
    <col min="8209" max="8448" width="9.109375" style="596"/>
    <col min="8449" max="8449" width="0.109375" style="596" customWidth="1"/>
    <col min="8450" max="8450" width="0" style="596" hidden="1" customWidth="1"/>
    <col min="8451" max="8451" width="12.88671875" style="596" customWidth="1"/>
    <col min="8452" max="8452" width="11" style="596" customWidth="1"/>
    <col min="8453" max="8454" width="8" style="596" customWidth="1"/>
    <col min="8455" max="8455" width="10.109375" style="596" customWidth="1"/>
    <col min="8456" max="8456" width="9.6640625" style="596" customWidth="1"/>
    <col min="8457" max="8457" width="14.6640625" style="596" customWidth="1"/>
    <col min="8458" max="8458" width="13.5546875" style="596" customWidth="1"/>
    <col min="8459" max="8459" width="14.109375" style="596" customWidth="1"/>
    <col min="8460" max="8460" width="8.5546875" style="596" customWidth="1"/>
    <col min="8461" max="8461" width="1" style="596" customWidth="1"/>
    <col min="8462" max="8462" width="3.44140625" style="596" customWidth="1"/>
    <col min="8463" max="8463" width="20.6640625" style="596" bestFit="1" customWidth="1"/>
    <col min="8464" max="8464" width="10.5546875" style="596" customWidth="1"/>
    <col min="8465" max="8704" width="9.109375" style="596"/>
    <col min="8705" max="8705" width="0.109375" style="596" customWidth="1"/>
    <col min="8706" max="8706" width="0" style="596" hidden="1" customWidth="1"/>
    <col min="8707" max="8707" width="12.88671875" style="596" customWidth="1"/>
    <col min="8708" max="8708" width="11" style="596" customWidth="1"/>
    <col min="8709" max="8710" width="8" style="596" customWidth="1"/>
    <col min="8711" max="8711" width="10.109375" style="596" customWidth="1"/>
    <col min="8712" max="8712" width="9.6640625" style="596" customWidth="1"/>
    <col min="8713" max="8713" width="14.6640625" style="596" customWidth="1"/>
    <col min="8714" max="8714" width="13.5546875" style="596" customWidth="1"/>
    <col min="8715" max="8715" width="14.109375" style="596" customWidth="1"/>
    <col min="8716" max="8716" width="8.5546875" style="596" customWidth="1"/>
    <col min="8717" max="8717" width="1" style="596" customWidth="1"/>
    <col min="8718" max="8718" width="3.44140625" style="596" customWidth="1"/>
    <col min="8719" max="8719" width="20.6640625" style="596" bestFit="1" customWidth="1"/>
    <col min="8720" max="8720" width="10.5546875" style="596" customWidth="1"/>
    <col min="8721" max="8960" width="9.109375" style="596"/>
    <col min="8961" max="8961" width="0.109375" style="596" customWidth="1"/>
    <col min="8962" max="8962" width="0" style="596" hidden="1" customWidth="1"/>
    <col min="8963" max="8963" width="12.88671875" style="596" customWidth="1"/>
    <col min="8964" max="8964" width="11" style="596" customWidth="1"/>
    <col min="8965" max="8966" width="8" style="596" customWidth="1"/>
    <col min="8967" max="8967" width="10.109375" style="596" customWidth="1"/>
    <col min="8968" max="8968" width="9.6640625" style="596" customWidth="1"/>
    <col min="8969" max="8969" width="14.6640625" style="596" customWidth="1"/>
    <col min="8970" max="8970" width="13.5546875" style="596" customWidth="1"/>
    <col min="8971" max="8971" width="14.109375" style="596" customWidth="1"/>
    <col min="8972" max="8972" width="8.5546875" style="596" customWidth="1"/>
    <col min="8973" max="8973" width="1" style="596" customWidth="1"/>
    <col min="8974" max="8974" width="3.44140625" style="596" customWidth="1"/>
    <col min="8975" max="8975" width="20.6640625" style="596" bestFit="1" customWidth="1"/>
    <col min="8976" max="8976" width="10.5546875" style="596" customWidth="1"/>
    <col min="8977" max="9216" width="9.109375" style="596"/>
    <col min="9217" max="9217" width="0.109375" style="596" customWidth="1"/>
    <col min="9218" max="9218" width="0" style="596" hidden="1" customWidth="1"/>
    <col min="9219" max="9219" width="12.88671875" style="596" customWidth="1"/>
    <col min="9220" max="9220" width="11" style="596" customWidth="1"/>
    <col min="9221" max="9222" width="8" style="596" customWidth="1"/>
    <col min="9223" max="9223" width="10.109375" style="596" customWidth="1"/>
    <col min="9224" max="9224" width="9.6640625" style="596" customWidth="1"/>
    <col min="9225" max="9225" width="14.6640625" style="596" customWidth="1"/>
    <col min="9226" max="9226" width="13.5546875" style="596" customWidth="1"/>
    <col min="9227" max="9227" width="14.109375" style="596" customWidth="1"/>
    <col min="9228" max="9228" width="8.5546875" style="596" customWidth="1"/>
    <col min="9229" max="9229" width="1" style="596" customWidth="1"/>
    <col min="9230" max="9230" width="3.44140625" style="596" customWidth="1"/>
    <col min="9231" max="9231" width="20.6640625" style="596" bestFit="1" customWidth="1"/>
    <col min="9232" max="9232" width="10.5546875" style="596" customWidth="1"/>
    <col min="9233" max="9472" width="9.109375" style="596"/>
    <col min="9473" max="9473" width="0.109375" style="596" customWidth="1"/>
    <col min="9474" max="9474" width="0" style="596" hidden="1" customWidth="1"/>
    <col min="9475" max="9475" width="12.88671875" style="596" customWidth="1"/>
    <col min="9476" max="9476" width="11" style="596" customWidth="1"/>
    <col min="9477" max="9478" width="8" style="596" customWidth="1"/>
    <col min="9479" max="9479" width="10.109375" style="596" customWidth="1"/>
    <col min="9480" max="9480" width="9.6640625" style="596" customWidth="1"/>
    <col min="9481" max="9481" width="14.6640625" style="596" customWidth="1"/>
    <col min="9482" max="9482" width="13.5546875" style="596" customWidth="1"/>
    <col min="9483" max="9483" width="14.109375" style="596" customWidth="1"/>
    <col min="9484" max="9484" width="8.5546875" style="596" customWidth="1"/>
    <col min="9485" max="9485" width="1" style="596" customWidth="1"/>
    <col min="9486" max="9486" width="3.44140625" style="596" customWidth="1"/>
    <col min="9487" max="9487" width="20.6640625" style="596" bestFit="1" customWidth="1"/>
    <col min="9488" max="9488" width="10.5546875" style="596" customWidth="1"/>
    <col min="9489" max="9728" width="9.109375" style="596"/>
    <col min="9729" max="9729" width="0.109375" style="596" customWidth="1"/>
    <col min="9730" max="9730" width="0" style="596" hidden="1" customWidth="1"/>
    <col min="9731" max="9731" width="12.88671875" style="596" customWidth="1"/>
    <col min="9732" max="9732" width="11" style="596" customWidth="1"/>
    <col min="9733" max="9734" width="8" style="596" customWidth="1"/>
    <col min="9735" max="9735" width="10.109375" style="596" customWidth="1"/>
    <col min="9736" max="9736" width="9.6640625" style="596" customWidth="1"/>
    <col min="9737" max="9737" width="14.6640625" style="596" customWidth="1"/>
    <col min="9738" max="9738" width="13.5546875" style="596" customWidth="1"/>
    <col min="9739" max="9739" width="14.109375" style="596" customWidth="1"/>
    <col min="9740" max="9740" width="8.5546875" style="596" customWidth="1"/>
    <col min="9741" max="9741" width="1" style="596" customWidth="1"/>
    <col min="9742" max="9742" width="3.44140625" style="596" customWidth="1"/>
    <col min="9743" max="9743" width="20.6640625" style="596" bestFit="1" customWidth="1"/>
    <col min="9744" max="9744" width="10.5546875" style="596" customWidth="1"/>
    <col min="9745" max="9984" width="9.109375" style="596"/>
    <col min="9985" max="9985" width="0.109375" style="596" customWidth="1"/>
    <col min="9986" max="9986" width="0" style="596" hidden="1" customWidth="1"/>
    <col min="9987" max="9987" width="12.88671875" style="596" customWidth="1"/>
    <col min="9988" max="9988" width="11" style="596" customWidth="1"/>
    <col min="9989" max="9990" width="8" style="596" customWidth="1"/>
    <col min="9991" max="9991" width="10.109375" style="596" customWidth="1"/>
    <col min="9992" max="9992" width="9.6640625" style="596" customWidth="1"/>
    <col min="9993" max="9993" width="14.6640625" style="596" customWidth="1"/>
    <col min="9994" max="9994" width="13.5546875" style="596" customWidth="1"/>
    <col min="9995" max="9995" width="14.109375" style="596" customWidth="1"/>
    <col min="9996" max="9996" width="8.5546875" style="596" customWidth="1"/>
    <col min="9997" max="9997" width="1" style="596" customWidth="1"/>
    <col min="9998" max="9998" width="3.44140625" style="596" customWidth="1"/>
    <col min="9999" max="9999" width="20.6640625" style="596" bestFit="1" customWidth="1"/>
    <col min="10000" max="10000" width="10.5546875" style="596" customWidth="1"/>
    <col min="10001" max="10240" width="9.109375" style="596"/>
    <col min="10241" max="10241" width="0.109375" style="596" customWidth="1"/>
    <col min="10242" max="10242" width="0" style="596" hidden="1" customWidth="1"/>
    <col min="10243" max="10243" width="12.88671875" style="596" customWidth="1"/>
    <col min="10244" max="10244" width="11" style="596" customWidth="1"/>
    <col min="10245" max="10246" width="8" style="596" customWidth="1"/>
    <col min="10247" max="10247" width="10.109375" style="596" customWidth="1"/>
    <col min="10248" max="10248" width="9.6640625" style="596" customWidth="1"/>
    <col min="10249" max="10249" width="14.6640625" style="596" customWidth="1"/>
    <col min="10250" max="10250" width="13.5546875" style="596" customWidth="1"/>
    <col min="10251" max="10251" width="14.109375" style="596" customWidth="1"/>
    <col min="10252" max="10252" width="8.5546875" style="596" customWidth="1"/>
    <col min="10253" max="10253" width="1" style="596" customWidth="1"/>
    <col min="10254" max="10254" width="3.44140625" style="596" customWidth="1"/>
    <col min="10255" max="10255" width="20.6640625" style="596" bestFit="1" customWidth="1"/>
    <col min="10256" max="10256" width="10.5546875" style="596" customWidth="1"/>
    <col min="10257" max="10496" width="9.109375" style="596"/>
    <col min="10497" max="10497" width="0.109375" style="596" customWidth="1"/>
    <col min="10498" max="10498" width="0" style="596" hidden="1" customWidth="1"/>
    <col min="10499" max="10499" width="12.88671875" style="596" customWidth="1"/>
    <col min="10500" max="10500" width="11" style="596" customWidth="1"/>
    <col min="10501" max="10502" width="8" style="596" customWidth="1"/>
    <col min="10503" max="10503" width="10.109375" style="596" customWidth="1"/>
    <col min="10504" max="10504" width="9.6640625" style="596" customWidth="1"/>
    <col min="10505" max="10505" width="14.6640625" style="596" customWidth="1"/>
    <col min="10506" max="10506" width="13.5546875" style="596" customWidth="1"/>
    <col min="10507" max="10507" width="14.109375" style="596" customWidth="1"/>
    <col min="10508" max="10508" width="8.5546875" style="596" customWidth="1"/>
    <col min="10509" max="10509" width="1" style="596" customWidth="1"/>
    <col min="10510" max="10510" width="3.44140625" style="596" customWidth="1"/>
    <col min="10511" max="10511" width="20.6640625" style="596" bestFit="1" customWidth="1"/>
    <col min="10512" max="10512" width="10.5546875" style="596" customWidth="1"/>
    <col min="10513" max="10752" width="9.109375" style="596"/>
    <col min="10753" max="10753" width="0.109375" style="596" customWidth="1"/>
    <col min="10754" max="10754" width="0" style="596" hidden="1" customWidth="1"/>
    <col min="10755" max="10755" width="12.88671875" style="596" customWidth="1"/>
    <col min="10756" max="10756" width="11" style="596" customWidth="1"/>
    <col min="10757" max="10758" width="8" style="596" customWidth="1"/>
    <col min="10759" max="10759" width="10.109375" style="596" customWidth="1"/>
    <col min="10760" max="10760" width="9.6640625" style="596" customWidth="1"/>
    <col min="10761" max="10761" width="14.6640625" style="596" customWidth="1"/>
    <col min="10762" max="10762" width="13.5546875" style="596" customWidth="1"/>
    <col min="10763" max="10763" width="14.109375" style="596" customWidth="1"/>
    <col min="10764" max="10764" width="8.5546875" style="596" customWidth="1"/>
    <col min="10765" max="10765" width="1" style="596" customWidth="1"/>
    <col min="10766" max="10766" width="3.44140625" style="596" customWidth="1"/>
    <col min="10767" max="10767" width="20.6640625" style="596" bestFit="1" customWidth="1"/>
    <col min="10768" max="10768" width="10.5546875" style="596" customWidth="1"/>
    <col min="10769" max="11008" width="9.109375" style="596"/>
    <col min="11009" max="11009" width="0.109375" style="596" customWidth="1"/>
    <col min="11010" max="11010" width="0" style="596" hidden="1" customWidth="1"/>
    <col min="11011" max="11011" width="12.88671875" style="596" customWidth="1"/>
    <col min="11012" max="11012" width="11" style="596" customWidth="1"/>
    <col min="11013" max="11014" width="8" style="596" customWidth="1"/>
    <col min="11015" max="11015" width="10.109375" style="596" customWidth="1"/>
    <col min="11016" max="11016" width="9.6640625" style="596" customWidth="1"/>
    <col min="11017" max="11017" width="14.6640625" style="596" customWidth="1"/>
    <col min="11018" max="11018" width="13.5546875" style="596" customWidth="1"/>
    <col min="11019" max="11019" width="14.109375" style="596" customWidth="1"/>
    <col min="11020" max="11020" width="8.5546875" style="596" customWidth="1"/>
    <col min="11021" max="11021" width="1" style="596" customWidth="1"/>
    <col min="11022" max="11022" width="3.44140625" style="596" customWidth="1"/>
    <col min="11023" max="11023" width="20.6640625" style="596" bestFit="1" customWidth="1"/>
    <col min="11024" max="11024" width="10.5546875" style="596" customWidth="1"/>
    <col min="11025" max="11264" width="9.109375" style="596"/>
    <col min="11265" max="11265" width="0.109375" style="596" customWidth="1"/>
    <col min="11266" max="11266" width="0" style="596" hidden="1" customWidth="1"/>
    <col min="11267" max="11267" width="12.88671875" style="596" customWidth="1"/>
    <col min="11268" max="11268" width="11" style="596" customWidth="1"/>
    <col min="11269" max="11270" width="8" style="596" customWidth="1"/>
    <col min="11271" max="11271" width="10.109375" style="596" customWidth="1"/>
    <col min="11272" max="11272" width="9.6640625" style="596" customWidth="1"/>
    <col min="11273" max="11273" width="14.6640625" style="596" customWidth="1"/>
    <col min="11274" max="11274" width="13.5546875" style="596" customWidth="1"/>
    <col min="11275" max="11275" width="14.109375" style="596" customWidth="1"/>
    <col min="11276" max="11276" width="8.5546875" style="596" customWidth="1"/>
    <col min="11277" max="11277" width="1" style="596" customWidth="1"/>
    <col min="11278" max="11278" width="3.44140625" style="596" customWidth="1"/>
    <col min="11279" max="11279" width="20.6640625" style="596" bestFit="1" customWidth="1"/>
    <col min="11280" max="11280" width="10.5546875" style="596" customWidth="1"/>
    <col min="11281" max="11520" width="9.109375" style="596"/>
    <col min="11521" max="11521" width="0.109375" style="596" customWidth="1"/>
    <col min="11522" max="11522" width="0" style="596" hidden="1" customWidth="1"/>
    <col min="11523" max="11523" width="12.88671875" style="596" customWidth="1"/>
    <col min="11524" max="11524" width="11" style="596" customWidth="1"/>
    <col min="11525" max="11526" width="8" style="596" customWidth="1"/>
    <col min="11527" max="11527" width="10.109375" style="596" customWidth="1"/>
    <col min="11528" max="11528" width="9.6640625" style="596" customWidth="1"/>
    <col min="11529" max="11529" width="14.6640625" style="596" customWidth="1"/>
    <col min="11530" max="11530" width="13.5546875" style="596" customWidth="1"/>
    <col min="11531" max="11531" width="14.109375" style="596" customWidth="1"/>
    <col min="11532" max="11532" width="8.5546875" style="596" customWidth="1"/>
    <col min="11533" max="11533" width="1" style="596" customWidth="1"/>
    <col min="11534" max="11534" width="3.44140625" style="596" customWidth="1"/>
    <col min="11535" max="11535" width="20.6640625" style="596" bestFit="1" customWidth="1"/>
    <col min="11536" max="11536" width="10.5546875" style="596" customWidth="1"/>
    <col min="11537" max="11776" width="9.109375" style="596"/>
    <col min="11777" max="11777" width="0.109375" style="596" customWidth="1"/>
    <col min="11778" max="11778" width="0" style="596" hidden="1" customWidth="1"/>
    <col min="11779" max="11779" width="12.88671875" style="596" customWidth="1"/>
    <col min="11780" max="11780" width="11" style="596" customWidth="1"/>
    <col min="11781" max="11782" width="8" style="596" customWidth="1"/>
    <col min="11783" max="11783" width="10.109375" style="596" customWidth="1"/>
    <col min="11784" max="11784" width="9.6640625" style="596" customWidth="1"/>
    <col min="11785" max="11785" width="14.6640625" style="596" customWidth="1"/>
    <col min="11786" max="11786" width="13.5546875" style="596" customWidth="1"/>
    <col min="11787" max="11787" width="14.109375" style="596" customWidth="1"/>
    <col min="11788" max="11788" width="8.5546875" style="596" customWidth="1"/>
    <col min="11789" max="11789" width="1" style="596" customWidth="1"/>
    <col min="11790" max="11790" width="3.44140625" style="596" customWidth="1"/>
    <col min="11791" max="11791" width="20.6640625" style="596" bestFit="1" customWidth="1"/>
    <col min="11792" max="11792" width="10.5546875" style="596" customWidth="1"/>
    <col min="11793" max="12032" width="9.109375" style="596"/>
    <col min="12033" max="12033" width="0.109375" style="596" customWidth="1"/>
    <col min="12034" max="12034" width="0" style="596" hidden="1" customWidth="1"/>
    <col min="12035" max="12035" width="12.88671875" style="596" customWidth="1"/>
    <col min="12036" max="12036" width="11" style="596" customWidth="1"/>
    <col min="12037" max="12038" width="8" style="596" customWidth="1"/>
    <col min="12039" max="12039" width="10.109375" style="596" customWidth="1"/>
    <col min="12040" max="12040" width="9.6640625" style="596" customWidth="1"/>
    <col min="12041" max="12041" width="14.6640625" style="596" customWidth="1"/>
    <col min="12042" max="12042" width="13.5546875" style="596" customWidth="1"/>
    <col min="12043" max="12043" width="14.109375" style="596" customWidth="1"/>
    <col min="12044" max="12044" width="8.5546875" style="596" customWidth="1"/>
    <col min="12045" max="12045" width="1" style="596" customWidth="1"/>
    <col min="12046" max="12046" width="3.44140625" style="596" customWidth="1"/>
    <col min="12047" max="12047" width="20.6640625" style="596" bestFit="1" customWidth="1"/>
    <col min="12048" max="12048" width="10.5546875" style="596" customWidth="1"/>
    <col min="12049" max="12288" width="9.109375" style="596"/>
    <col min="12289" max="12289" width="0.109375" style="596" customWidth="1"/>
    <col min="12290" max="12290" width="0" style="596" hidden="1" customWidth="1"/>
    <col min="12291" max="12291" width="12.88671875" style="596" customWidth="1"/>
    <col min="12292" max="12292" width="11" style="596" customWidth="1"/>
    <col min="12293" max="12294" width="8" style="596" customWidth="1"/>
    <col min="12295" max="12295" width="10.109375" style="596" customWidth="1"/>
    <col min="12296" max="12296" width="9.6640625" style="596" customWidth="1"/>
    <col min="12297" max="12297" width="14.6640625" style="596" customWidth="1"/>
    <col min="12298" max="12298" width="13.5546875" style="596" customWidth="1"/>
    <col min="12299" max="12299" width="14.109375" style="596" customWidth="1"/>
    <col min="12300" max="12300" width="8.5546875" style="596" customWidth="1"/>
    <col min="12301" max="12301" width="1" style="596" customWidth="1"/>
    <col min="12302" max="12302" width="3.44140625" style="596" customWidth="1"/>
    <col min="12303" max="12303" width="20.6640625" style="596" bestFit="1" customWidth="1"/>
    <col min="12304" max="12304" width="10.5546875" style="596" customWidth="1"/>
    <col min="12305" max="12544" width="9.109375" style="596"/>
    <col min="12545" max="12545" width="0.109375" style="596" customWidth="1"/>
    <col min="12546" max="12546" width="0" style="596" hidden="1" customWidth="1"/>
    <col min="12547" max="12547" width="12.88671875" style="596" customWidth="1"/>
    <col min="12548" max="12548" width="11" style="596" customWidth="1"/>
    <col min="12549" max="12550" width="8" style="596" customWidth="1"/>
    <col min="12551" max="12551" width="10.109375" style="596" customWidth="1"/>
    <col min="12552" max="12552" width="9.6640625" style="596" customWidth="1"/>
    <col min="12553" max="12553" width="14.6640625" style="596" customWidth="1"/>
    <col min="12554" max="12554" width="13.5546875" style="596" customWidth="1"/>
    <col min="12555" max="12555" width="14.109375" style="596" customWidth="1"/>
    <col min="12556" max="12556" width="8.5546875" style="596" customWidth="1"/>
    <col min="12557" max="12557" width="1" style="596" customWidth="1"/>
    <col min="12558" max="12558" width="3.44140625" style="596" customWidth="1"/>
    <col min="12559" max="12559" width="20.6640625" style="596" bestFit="1" customWidth="1"/>
    <col min="12560" max="12560" width="10.5546875" style="596" customWidth="1"/>
    <col min="12561" max="12800" width="9.109375" style="596"/>
    <col min="12801" max="12801" width="0.109375" style="596" customWidth="1"/>
    <col min="12802" max="12802" width="0" style="596" hidden="1" customWidth="1"/>
    <col min="12803" max="12803" width="12.88671875" style="596" customWidth="1"/>
    <col min="12804" max="12804" width="11" style="596" customWidth="1"/>
    <col min="12805" max="12806" width="8" style="596" customWidth="1"/>
    <col min="12807" max="12807" width="10.109375" style="596" customWidth="1"/>
    <col min="12808" max="12808" width="9.6640625" style="596" customWidth="1"/>
    <col min="12809" max="12809" width="14.6640625" style="596" customWidth="1"/>
    <col min="12810" max="12810" width="13.5546875" style="596" customWidth="1"/>
    <col min="12811" max="12811" width="14.109375" style="596" customWidth="1"/>
    <col min="12812" max="12812" width="8.5546875" style="596" customWidth="1"/>
    <col min="12813" max="12813" width="1" style="596" customWidth="1"/>
    <col min="12814" max="12814" width="3.44140625" style="596" customWidth="1"/>
    <col min="12815" max="12815" width="20.6640625" style="596" bestFit="1" customWidth="1"/>
    <col min="12816" max="12816" width="10.5546875" style="596" customWidth="1"/>
    <col min="12817" max="13056" width="9.109375" style="596"/>
    <col min="13057" max="13057" width="0.109375" style="596" customWidth="1"/>
    <col min="13058" max="13058" width="0" style="596" hidden="1" customWidth="1"/>
    <col min="13059" max="13059" width="12.88671875" style="596" customWidth="1"/>
    <col min="13060" max="13060" width="11" style="596" customWidth="1"/>
    <col min="13061" max="13062" width="8" style="596" customWidth="1"/>
    <col min="13063" max="13063" width="10.109375" style="596" customWidth="1"/>
    <col min="13064" max="13064" width="9.6640625" style="596" customWidth="1"/>
    <col min="13065" max="13065" width="14.6640625" style="596" customWidth="1"/>
    <col min="13066" max="13066" width="13.5546875" style="596" customWidth="1"/>
    <col min="13067" max="13067" width="14.109375" style="596" customWidth="1"/>
    <col min="13068" max="13068" width="8.5546875" style="596" customWidth="1"/>
    <col min="13069" max="13069" width="1" style="596" customWidth="1"/>
    <col min="13070" max="13070" width="3.44140625" style="596" customWidth="1"/>
    <col min="13071" max="13071" width="20.6640625" style="596" bestFit="1" customWidth="1"/>
    <col min="13072" max="13072" width="10.5546875" style="596" customWidth="1"/>
    <col min="13073" max="13312" width="9.109375" style="596"/>
    <col min="13313" max="13313" width="0.109375" style="596" customWidth="1"/>
    <col min="13314" max="13314" width="0" style="596" hidden="1" customWidth="1"/>
    <col min="13315" max="13315" width="12.88671875" style="596" customWidth="1"/>
    <col min="13316" max="13316" width="11" style="596" customWidth="1"/>
    <col min="13317" max="13318" width="8" style="596" customWidth="1"/>
    <col min="13319" max="13319" width="10.109375" style="596" customWidth="1"/>
    <col min="13320" max="13320" width="9.6640625" style="596" customWidth="1"/>
    <col min="13321" max="13321" width="14.6640625" style="596" customWidth="1"/>
    <col min="13322" max="13322" width="13.5546875" style="596" customWidth="1"/>
    <col min="13323" max="13323" width="14.109375" style="596" customWidth="1"/>
    <col min="13324" max="13324" width="8.5546875" style="596" customWidth="1"/>
    <col min="13325" max="13325" width="1" style="596" customWidth="1"/>
    <col min="13326" max="13326" width="3.44140625" style="596" customWidth="1"/>
    <col min="13327" max="13327" width="20.6640625" style="596" bestFit="1" customWidth="1"/>
    <col min="13328" max="13328" width="10.5546875" style="596" customWidth="1"/>
    <col min="13329" max="13568" width="9.109375" style="596"/>
    <col min="13569" max="13569" width="0.109375" style="596" customWidth="1"/>
    <col min="13570" max="13570" width="0" style="596" hidden="1" customWidth="1"/>
    <col min="13571" max="13571" width="12.88671875" style="596" customWidth="1"/>
    <col min="13572" max="13572" width="11" style="596" customWidth="1"/>
    <col min="13573" max="13574" width="8" style="596" customWidth="1"/>
    <col min="13575" max="13575" width="10.109375" style="596" customWidth="1"/>
    <col min="13576" max="13576" width="9.6640625" style="596" customWidth="1"/>
    <col min="13577" max="13577" width="14.6640625" style="596" customWidth="1"/>
    <col min="13578" max="13578" width="13.5546875" style="596" customWidth="1"/>
    <col min="13579" max="13579" width="14.109375" style="596" customWidth="1"/>
    <col min="13580" max="13580" width="8.5546875" style="596" customWidth="1"/>
    <col min="13581" max="13581" width="1" style="596" customWidth="1"/>
    <col min="13582" max="13582" width="3.44140625" style="596" customWidth="1"/>
    <col min="13583" max="13583" width="20.6640625" style="596" bestFit="1" customWidth="1"/>
    <col min="13584" max="13584" width="10.5546875" style="596" customWidth="1"/>
    <col min="13585" max="13824" width="9.109375" style="596"/>
    <col min="13825" max="13825" width="0.109375" style="596" customWidth="1"/>
    <col min="13826" max="13826" width="0" style="596" hidden="1" customWidth="1"/>
    <col min="13827" max="13827" width="12.88671875" style="596" customWidth="1"/>
    <col min="13828" max="13828" width="11" style="596" customWidth="1"/>
    <col min="13829" max="13830" width="8" style="596" customWidth="1"/>
    <col min="13831" max="13831" width="10.109375" style="596" customWidth="1"/>
    <col min="13832" max="13832" width="9.6640625" style="596" customWidth="1"/>
    <col min="13833" max="13833" width="14.6640625" style="596" customWidth="1"/>
    <col min="13834" max="13834" width="13.5546875" style="596" customWidth="1"/>
    <col min="13835" max="13835" width="14.109375" style="596" customWidth="1"/>
    <col min="13836" max="13836" width="8.5546875" style="596" customWidth="1"/>
    <col min="13837" max="13837" width="1" style="596" customWidth="1"/>
    <col min="13838" max="13838" width="3.44140625" style="596" customWidth="1"/>
    <col min="13839" max="13839" width="20.6640625" style="596" bestFit="1" customWidth="1"/>
    <col min="13840" max="13840" width="10.5546875" style="596" customWidth="1"/>
    <col min="13841" max="14080" width="9.109375" style="596"/>
    <col min="14081" max="14081" width="0.109375" style="596" customWidth="1"/>
    <col min="14082" max="14082" width="0" style="596" hidden="1" customWidth="1"/>
    <col min="14083" max="14083" width="12.88671875" style="596" customWidth="1"/>
    <col min="14084" max="14084" width="11" style="596" customWidth="1"/>
    <col min="14085" max="14086" width="8" style="596" customWidth="1"/>
    <col min="14087" max="14087" width="10.109375" style="596" customWidth="1"/>
    <col min="14088" max="14088" width="9.6640625" style="596" customWidth="1"/>
    <col min="14089" max="14089" width="14.6640625" style="596" customWidth="1"/>
    <col min="14090" max="14090" width="13.5546875" style="596" customWidth="1"/>
    <col min="14091" max="14091" width="14.109375" style="596" customWidth="1"/>
    <col min="14092" max="14092" width="8.5546875" style="596" customWidth="1"/>
    <col min="14093" max="14093" width="1" style="596" customWidth="1"/>
    <col min="14094" max="14094" width="3.44140625" style="596" customWidth="1"/>
    <col min="14095" max="14095" width="20.6640625" style="596" bestFit="1" customWidth="1"/>
    <col min="14096" max="14096" width="10.5546875" style="596" customWidth="1"/>
    <col min="14097" max="14336" width="9.109375" style="596"/>
    <col min="14337" max="14337" width="0.109375" style="596" customWidth="1"/>
    <col min="14338" max="14338" width="0" style="596" hidden="1" customWidth="1"/>
    <col min="14339" max="14339" width="12.88671875" style="596" customWidth="1"/>
    <col min="14340" max="14340" width="11" style="596" customWidth="1"/>
    <col min="14341" max="14342" width="8" style="596" customWidth="1"/>
    <col min="14343" max="14343" width="10.109375" style="596" customWidth="1"/>
    <col min="14344" max="14344" width="9.6640625" style="596" customWidth="1"/>
    <col min="14345" max="14345" width="14.6640625" style="596" customWidth="1"/>
    <col min="14346" max="14346" width="13.5546875" style="596" customWidth="1"/>
    <col min="14347" max="14347" width="14.109375" style="596" customWidth="1"/>
    <col min="14348" max="14348" width="8.5546875" style="596" customWidth="1"/>
    <col min="14349" max="14349" width="1" style="596" customWidth="1"/>
    <col min="14350" max="14350" width="3.44140625" style="596" customWidth="1"/>
    <col min="14351" max="14351" width="20.6640625" style="596" bestFit="1" customWidth="1"/>
    <col min="14352" max="14352" width="10.5546875" style="596" customWidth="1"/>
    <col min="14353" max="14592" width="9.109375" style="596"/>
    <col min="14593" max="14593" width="0.109375" style="596" customWidth="1"/>
    <col min="14594" max="14594" width="0" style="596" hidden="1" customWidth="1"/>
    <col min="14595" max="14595" width="12.88671875" style="596" customWidth="1"/>
    <col min="14596" max="14596" width="11" style="596" customWidth="1"/>
    <col min="14597" max="14598" width="8" style="596" customWidth="1"/>
    <col min="14599" max="14599" width="10.109375" style="596" customWidth="1"/>
    <col min="14600" max="14600" width="9.6640625" style="596" customWidth="1"/>
    <col min="14601" max="14601" width="14.6640625" style="596" customWidth="1"/>
    <col min="14602" max="14602" width="13.5546875" style="596" customWidth="1"/>
    <col min="14603" max="14603" width="14.109375" style="596" customWidth="1"/>
    <col min="14604" max="14604" width="8.5546875" style="596" customWidth="1"/>
    <col min="14605" max="14605" width="1" style="596" customWidth="1"/>
    <col min="14606" max="14606" width="3.44140625" style="596" customWidth="1"/>
    <col min="14607" max="14607" width="20.6640625" style="596" bestFit="1" customWidth="1"/>
    <col min="14608" max="14608" width="10.5546875" style="596" customWidth="1"/>
    <col min="14609" max="14848" width="9.109375" style="596"/>
    <col min="14849" max="14849" width="0.109375" style="596" customWidth="1"/>
    <col min="14850" max="14850" width="0" style="596" hidden="1" customWidth="1"/>
    <col min="14851" max="14851" width="12.88671875" style="596" customWidth="1"/>
    <col min="14852" max="14852" width="11" style="596" customWidth="1"/>
    <col min="14853" max="14854" width="8" style="596" customWidth="1"/>
    <col min="14855" max="14855" width="10.109375" style="596" customWidth="1"/>
    <col min="14856" max="14856" width="9.6640625" style="596" customWidth="1"/>
    <col min="14857" max="14857" width="14.6640625" style="596" customWidth="1"/>
    <col min="14858" max="14858" width="13.5546875" style="596" customWidth="1"/>
    <col min="14859" max="14859" width="14.109375" style="596" customWidth="1"/>
    <col min="14860" max="14860" width="8.5546875" style="596" customWidth="1"/>
    <col min="14861" max="14861" width="1" style="596" customWidth="1"/>
    <col min="14862" max="14862" width="3.44140625" style="596" customWidth="1"/>
    <col min="14863" max="14863" width="20.6640625" style="596" bestFit="1" customWidth="1"/>
    <col min="14864" max="14864" width="10.5546875" style="596" customWidth="1"/>
    <col min="14865" max="15104" width="9.109375" style="596"/>
    <col min="15105" max="15105" width="0.109375" style="596" customWidth="1"/>
    <col min="15106" max="15106" width="0" style="596" hidden="1" customWidth="1"/>
    <col min="15107" max="15107" width="12.88671875" style="596" customWidth="1"/>
    <col min="15108" max="15108" width="11" style="596" customWidth="1"/>
    <col min="15109" max="15110" width="8" style="596" customWidth="1"/>
    <col min="15111" max="15111" width="10.109375" style="596" customWidth="1"/>
    <col min="15112" max="15112" width="9.6640625" style="596" customWidth="1"/>
    <col min="15113" max="15113" width="14.6640625" style="596" customWidth="1"/>
    <col min="15114" max="15114" width="13.5546875" style="596" customWidth="1"/>
    <col min="15115" max="15115" width="14.109375" style="596" customWidth="1"/>
    <col min="15116" max="15116" width="8.5546875" style="596" customWidth="1"/>
    <col min="15117" max="15117" width="1" style="596" customWidth="1"/>
    <col min="15118" max="15118" width="3.44140625" style="596" customWidth="1"/>
    <col min="15119" max="15119" width="20.6640625" style="596" bestFit="1" customWidth="1"/>
    <col min="15120" max="15120" width="10.5546875" style="596" customWidth="1"/>
    <col min="15121" max="15360" width="9.109375" style="596"/>
    <col min="15361" max="15361" width="0.109375" style="596" customWidth="1"/>
    <col min="15362" max="15362" width="0" style="596" hidden="1" customWidth="1"/>
    <col min="15363" max="15363" width="12.88671875" style="596" customWidth="1"/>
    <col min="15364" max="15364" width="11" style="596" customWidth="1"/>
    <col min="15365" max="15366" width="8" style="596" customWidth="1"/>
    <col min="15367" max="15367" width="10.109375" style="596" customWidth="1"/>
    <col min="15368" max="15368" width="9.6640625" style="596" customWidth="1"/>
    <col min="15369" max="15369" width="14.6640625" style="596" customWidth="1"/>
    <col min="15370" max="15370" width="13.5546875" style="596" customWidth="1"/>
    <col min="15371" max="15371" width="14.109375" style="596" customWidth="1"/>
    <col min="15372" max="15372" width="8.5546875" style="596" customWidth="1"/>
    <col min="15373" max="15373" width="1" style="596" customWidth="1"/>
    <col min="15374" max="15374" width="3.44140625" style="596" customWidth="1"/>
    <col min="15375" max="15375" width="20.6640625" style="596" bestFit="1" customWidth="1"/>
    <col min="15376" max="15376" width="10.5546875" style="596" customWidth="1"/>
    <col min="15377" max="15616" width="9.109375" style="596"/>
    <col min="15617" max="15617" width="0.109375" style="596" customWidth="1"/>
    <col min="15618" max="15618" width="0" style="596" hidden="1" customWidth="1"/>
    <col min="15619" max="15619" width="12.88671875" style="596" customWidth="1"/>
    <col min="15620" max="15620" width="11" style="596" customWidth="1"/>
    <col min="15621" max="15622" width="8" style="596" customWidth="1"/>
    <col min="15623" max="15623" width="10.109375" style="596" customWidth="1"/>
    <col min="15624" max="15624" width="9.6640625" style="596" customWidth="1"/>
    <col min="15625" max="15625" width="14.6640625" style="596" customWidth="1"/>
    <col min="15626" max="15626" width="13.5546875" style="596" customWidth="1"/>
    <col min="15627" max="15627" width="14.109375" style="596" customWidth="1"/>
    <col min="15628" max="15628" width="8.5546875" style="596" customWidth="1"/>
    <col min="15629" max="15629" width="1" style="596" customWidth="1"/>
    <col min="15630" max="15630" width="3.44140625" style="596" customWidth="1"/>
    <col min="15631" max="15631" width="20.6640625" style="596" bestFit="1" customWidth="1"/>
    <col min="15632" max="15632" width="10.5546875" style="596" customWidth="1"/>
    <col min="15633" max="15872" width="9.109375" style="596"/>
    <col min="15873" max="15873" width="0.109375" style="596" customWidth="1"/>
    <col min="15874" max="15874" width="0" style="596" hidden="1" customWidth="1"/>
    <col min="15875" max="15875" width="12.88671875" style="596" customWidth="1"/>
    <col min="15876" max="15876" width="11" style="596" customWidth="1"/>
    <col min="15877" max="15878" width="8" style="596" customWidth="1"/>
    <col min="15879" max="15879" width="10.109375" style="596" customWidth="1"/>
    <col min="15880" max="15880" width="9.6640625" style="596" customWidth="1"/>
    <col min="15881" max="15881" width="14.6640625" style="596" customWidth="1"/>
    <col min="15882" max="15882" width="13.5546875" style="596" customWidth="1"/>
    <col min="15883" max="15883" width="14.109375" style="596" customWidth="1"/>
    <col min="15884" max="15884" width="8.5546875" style="596" customWidth="1"/>
    <col min="15885" max="15885" width="1" style="596" customWidth="1"/>
    <col min="15886" max="15886" width="3.44140625" style="596" customWidth="1"/>
    <col min="15887" max="15887" width="20.6640625" style="596" bestFit="1" customWidth="1"/>
    <col min="15888" max="15888" width="10.5546875" style="596" customWidth="1"/>
    <col min="15889" max="16128" width="9.109375" style="596"/>
    <col min="16129" max="16129" width="0.109375" style="596" customWidth="1"/>
    <col min="16130" max="16130" width="0" style="596" hidden="1" customWidth="1"/>
    <col min="16131" max="16131" width="12.88671875" style="596" customWidth="1"/>
    <col min="16132" max="16132" width="11" style="596" customWidth="1"/>
    <col min="16133" max="16134" width="8" style="596" customWidth="1"/>
    <col min="16135" max="16135" width="10.109375" style="596" customWidth="1"/>
    <col min="16136" max="16136" width="9.6640625" style="596" customWidth="1"/>
    <col min="16137" max="16137" width="14.6640625" style="596" customWidth="1"/>
    <col min="16138" max="16138" width="13.5546875" style="596" customWidth="1"/>
    <col min="16139" max="16139" width="14.109375" style="596" customWidth="1"/>
    <col min="16140" max="16140" width="8.5546875" style="596" customWidth="1"/>
    <col min="16141" max="16141" width="1" style="596" customWidth="1"/>
    <col min="16142" max="16142" width="3.44140625" style="596" customWidth="1"/>
    <col min="16143" max="16143" width="20.6640625" style="596" bestFit="1" customWidth="1"/>
    <col min="16144" max="16144" width="10.5546875" style="596" customWidth="1"/>
    <col min="16145" max="16384" width="9.109375" style="596"/>
  </cols>
  <sheetData>
    <row r="1" spans="3:14">
      <c r="C1" s="894" t="s">
        <v>710</v>
      </c>
      <c r="D1" s="894"/>
      <c r="E1" s="894"/>
      <c r="F1" s="894"/>
      <c r="G1" s="894"/>
      <c r="H1" s="894"/>
      <c r="I1" s="894"/>
      <c r="J1" s="894"/>
      <c r="K1" s="894"/>
    </row>
    <row r="2" spans="3:14" ht="101.25" customHeight="1">
      <c r="C2" s="895" t="s">
        <v>823</v>
      </c>
      <c r="D2" s="896"/>
      <c r="E2" s="896"/>
      <c r="F2" s="896"/>
      <c r="G2" s="896"/>
      <c r="H2" s="896"/>
      <c r="I2" s="896"/>
      <c r="J2" s="896"/>
      <c r="K2" s="897"/>
      <c r="L2" s="898"/>
      <c r="M2" s="898"/>
      <c r="N2" s="898"/>
    </row>
    <row r="3" spans="3:14" ht="23.25" customHeight="1">
      <c r="C3" s="595"/>
      <c r="K3" s="596" t="s">
        <v>711</v>
      </c>
    </row>
    <row r="4" spans="3:14">
      <c r="C4" s="899" t="s">
        <v>712</v>
      </c>
      <c r="D4" s="899"/>
      <c r="E4" s="899"/>
      <c r="F4" s="899"/>
      <c r="G4" s="899"/>
      <c r="H4" s="899"/>
      <c r="I4" s="899"/>
    </row>
    <row r="5" spans="3:14">
      <c r="H5" s="900"/>
      <c r="I5" s="900"/>
      <c r="J5" s="900"/>
    </row>
    <row r="6" spans="3:14">
      <c r="C6" s="596" t="s">
        <v>713</v>
      </c>
    </row>
    <row r="7" spans="3:14" ht="40.200000000000003" customHeight="1">
      <c r="C7" s="890" t="s">
        <v>714</v>
      </c>
      <c r="D7" s="891"/>
      <c r="E7" s="891"/>
      <c r="F7" s="891"/>
      <c r="G7" s="720">
        <v>1</v>
      </c>
      <c r="H7" s="721">
        <v>28125</v>
      </c>
      <c r="I7" s="892" t="s">
        <v>715</v>
      </c>
      <c r="J7" s="893"/>
      <c r="K7" s="722">
        <f>G7*H7</f>
        <v>28125</v>
      </c>
    </row>
    <row r="8" spans="3:14" ht="43.8" customHeight="1">
      <c r="C8" s="907" t="s">
        <v>716</v>
      </c>
      <c r="D8" s="908"/>
      <c r="E8" s="908"/>
      <c r="F8" s="908"/>
      <c r="G8" s="720">
        <v>2</v>
      </c>
      <c r="H8" s="720">
        <v>225</v>
      </c>
      <c r="I8" s="892" t="s">
        <v>717</v>
      </c>
      <c r="J8" s="893"/>
      <c r="K8" s="722">
        <f>G8*H8</f>
        <v>450</v>
      </c>
    </row>
    <row r="9" spans="3:14" ht="34.5" customHeight="1">
      <c r="C9" s="909" t="s">
        <v>718</v>
      </c>
      <c r="D9" s="910"/>
      <c r="E9" s="910"/>
      <c r="F9" s="910"/>
      <c r="G9" s="910"/>
      <c r="H9" s="910"/>
      <c r="I9" s="910"/>
      <c r="J9" s="723"/>
      <c r="K9" s="724"/>
    </row>
    <row r="10" spans="3:14" ht="33" customHeight="1">
      <c r="C10" s="911" t="s">
        <v>719</v>
      </c>
      <c r="D10" s="912"/>
      <c r="E10" s="912"/>
      <c r="F10" s="912"/>
      <c r="G10" s="725" t="s">
        <v>720</v>
      </c>
      <c r="H10" s="726" t="s">
        <v>721</v>
      </c>
      <c r="I10" s="727"/>
      <c r="J10" s="728">
        <f>H7</f>
        <v>28125</v>
      </c>
      <c r="K10" s="722">
        <f>K7*2%</f>
        <v>562.5</v>
      </c>
    </row>
    <row r="11" spans="3:14" ht="33" customHeight="1">
      <c r="C11" s="596" t="s">
        <v>722</v>
      </c>
      <c r="E11" s="729"/>
      <c r="F11" s="729"/>
      <c r="G11" s="729"/>
      <c r="H11" s="729"/>
      <c r="I11" s="729"/>
      <c r="J11" s="729"/>
      <c r="K11" s="729"/>
    </row>
    <row r="12" spans="3:14" ht="33" customHeight="1">
      <c r="E12" s="890" t="s">
        <v>723</v>
      </c>
      <c r="F12" s="891"/>
      <c r="G12" s="720">
        <v>2</v>
      </c>
      <c r="H12" s="720">
        <v>500</v>
      </c>
      <c r="I12" s="892" t="s">
        <v>724</v>
      </c>
      <c r="J12" s="893"/>
      <c r="K12" s="722">
        <f>G12*H12</f>
        <v>1000</v>
      </c>
    </row>
    <row r="13" spans="3:14" ht="33" customHeight="1">
      <c r="E13" s="890" t="s">
        <v>131</v>
      </c>
      <c r="F13" s="891"/>
      <c r="G13" s="720">
        <v>3</v>
      </c>
      <c r="H13" s="720">
        <v>420</v>
      </c>
      <c r="I13" s="892" t="s">
        <v>725</v>
      </c>
      <c r="J13" s="893"/>
      <c r="K13" s="722">
        <f>G13*H13</f>
        <v>1260</v>
      </c>
    </row>
    <row r="14" spans="3:14" ht="33" customHeight="1">
      <c r="D14" s="730"/>
      <c r="E14" s="731" t="s">
        <v>726</v>
      </c>
      <c r="G14" s="720">
        <v>1</v>
      </c>
      <c r="H14" s="720">
        <v>535</v>
      </c>
      <c r="I14" s="892" t="s">
        <v>727</v>
      </c>
      <c r="J14" s="893"/>
      <c r="K14" s="722">
        <f>G14*H14</f>
        <v>535</v>
      </c>
    </row>
    <row r="15" spans="3:14" ht="33" customHeight="1">
      <c r="C15" s="913" t="s">
        <v>775</v>
      </c>
      <c r="D15" s="914"/>
      <c r="E15" s="914"/>
      <c r="F15" s="914"/>
      <c r="G15" s="720">
        <f>SUM(K12:K14)</f>
        <v>2795</v>
      </c>
      <c r="H15" s="720"/>
      <c r="I15" s="720"/>
      <c r="J15" s="720"/>
      <c r="K15" s="722">
        <f>G15*25%</f>
        <v>698.75</v>
      </c>
    </row>
    <row r="16" spans="3:14" ht="33" customHeight="1">
      <c r="C16" s="913" t="s">
        <v>729</v>
      </c>
      <c r="D16" s="914"/>
      <c r="E16" s="914"/>
      <c r="F16" s="914"/>
      <c r="G16" s="725" t="s">
        <v>730</v>
      </c>
      <c r="H16" s="720">
        <f>K12+K13+K14</f>
        <v>2795</v>
      </c>
      <c r="I16" s="720"/>
      <c r="J16" s="720"/>
      <c r="K16" s="722">
        <f>G15*50%</f>
        <v>1397.5</v>
      </c>
    </row>
    <row r="17" spans="3:14" ht="28.5" customHeight="1">
      <c r="C17" s="732"/>
      <c r="I17" s="901" t="s">
        <v>731</v>
      </c>
      <c r="J17" s="902"/>
      <c r="K17" s="733">
        <f>SUM(K7:K16)</f>
        <v>34028.75</v>
      </c>
      <c r="L17" s="596" t="s">
        <v>732</v>
      </c>
    </row>
    <row r="18" spans="3:14" ht="27.75" customHeight="1">
      <c r="C18" s="903" t="s">
        <v>733</v>
      </c>
      <c r="D18" s="903"/>
      <c r="E18" s="903"/>
      <c r="F18" s="903"/>
      <c r="G18" s="903"/>
      <c r="H18" s="903"/>
      <c r="I18" s="903"/>
      <c r="J18" s="904"/>
      <c r="K18" s="734">
        <f>K17*13.615%</f>
        <v>4633.0143124999995</v>
      </c>
      <c r="L18" s="735"/>
    </row>
    <row r="19" spans="3:14" ht="31.5" customHeight="1">
      <c r="G19" s="905" t="s">
        <v>731</v>
      </c>
      <c r="H19" s="905"/>
      <c r="I19" s="905"/>
      <c r="J19" s="906"/>
      <c r="K19" s="736">
        <f>SUM(K17:K18)+0.01</f>
        <v>38661.774312500005</v>
      </c>
      <c r="L19" s="735" t="s">
        <v>732</v>
      </c>
    </row>
    <row r="20" spans="3:14" ht="1.2" customHeight="1"/>
    <row r="22" spans="3:14">
      <c r="L22" s="898"/>
      <c r="M22" s="898"/>
      <c r="N22" s="898"/>
    </row>
    <row r="23" spans="3:14" ht="144" customHeight="1">
      <c r="C23" s="895" t="s">
        <v>824</v>
      </c>
      <c r="D23" s="896"/>
      <c r="E23" s="896"/>
      <c r="F23" s="896"/>
      <c r="G23" s="896"/>
      <c r="H23" s="896"/>
      <c r="I23" s="896"/>
      <c r="J23" s="896"/>
      <c r="K23" s="897"/>
      <c r="L23" s="898"/>
      <c r="M23" s="898"/>
      <c r="N23" s="898"/>
    </row>
    <row r="24" spans="3:14">
      <c r="C24" s="595"/>
      <c r="K24" s="596" t="s">
        <v>711</v>
      </c>
    </row>
    <row r="25" spans="3:14">
      <c r="C25" s="899" t="s">
        <v>734</v>
      </c>
      <c r="D25" s="899"/>
      <c r="E25" s="899"/>
      <c r="F25" s="899"/>
      <c r="G25" s="899"/>
      <c r="H25" s="899"/>
      <c r="I25" s="899"/>
    </row>
    <row r="26" spans="3:14">
      <c r="H26" s="900"/>
      <c r="I26" s="900"/>
      <c r="J26" s="900"/>
    </row>
    <row r="27" spans="3:14">
      <c r="C27" s="596" t="s">
        <v>713</v>
      </c>
    </row>
    <row r="28" spans="3:14" ht="32.25" customHeight="1">
      <c r="C28" s="890" t="s">
        <v>735</v>
      </c>
      <c r="D28" s="891"/>
      <c r="E28" s="891"/>
      <c r="F28" s="891"/>
      <c r="G28" s="720">
        <v>1</v>
      </c>
      <c r="H28" s="721">
        <v>35089</v>
      </c>
      <c r="I28" s="892" t="s">
        <v>736</v>
      </c>
      <c r="J28" s="893"/>
      <c r="K28" s="722">
        <f>G28*H28</f>
        <v>35089</v>
      </c>
    </row>
    <row r="29" spans="3:14" ht="32.25" customHeight="1">
      <c r="C29" s="907" t="s">
        <v>716</v>
      </c>
      <c r="D29" s="908"/>
      <c r="E29" s="908"/>
      <c r="F29" s="908"/>
      <c r="G29" s="720">
        <v>2</v>
      </c>
      <c r="H29" s="720">
        <v>225</v>
      </c>
      <c r="I29" s="892" t="s">
        <v>717</v>
      </c>
      <c r="J29" s="893"/>
      <c r="K29" s="722">
        <f>G29*H29</f>
        <v>450</v>
      </c>
    </row>
    <row r="30" spans="3:14" ht="41.25" customHeight="1">
      <c r="C30" s="909" t="s">
        <v>718</v>
      </c>
      <c r="D30" s="910"/>
      <c r="E30" s="910"/>
      <c r="F30" s="910"/>
      <c r="G30" s="910"/>
      <c r="H30" s="910"/>
      <c r="I30" s="910"/>
      <c r="J30" s="723"/>
      <c r="K30" s="724"/>
    </row>
    <row r="31" spans="3:14">
      <c r="C31" s="911" t="s">
        <v>719</v>
      </c>
      <c r="D31" s="912"/>
      <c r="E31" s="912"/>
      <c r="F31" s="912"/>
      <c r="G31" s="725" t="s">
        <v>720</v>
      </c>
      <c r="H31" s="726" t="s">
        <v>721</v>
      </c>
      <c r="I31" s="727"/>
      <c r="J31" s="728">
        <f>H28</f>
        <v>35089</v>
      </c>
      <c r="K31" s="722">
        <f>K28*2%</f>
        <v>701.78</v>
      </c>
    </row>
    <row r="32" spans="3:14">
      <c r="C32" s="596" t="s">
        <v>722</v>
      </c>
      <c r="E32" s="729"/>
      <c r="F32" s="729"/>
      <c r="G32" s="729"/>
      <c r="H32" s="729"/>
      <c r="I32" s="729"/>
      <c r="J32" s="729"/>
      <c r="K32" s="729"/>
    </row>
    <row r="33" spans="3:12" ht="36.75" customHeight="1">
      <c r="E33" s="890" t="s">
        <v>723</v>
      </c>
      <c r="F33" s="891"/>
      <c r="G33" s="720">
        <v>2</v>
      </c>
      <c r="H33" s="720">
        <f>H12</f>
        <v>500</v>
      </c>
      <c r="I33" s="892" t="s">
        <v>724</v>
      </c>
      <c r="J33" s="893"/>
      <c r="K33" s="722">
        <f>G33*H33</f>
        <v>1000</v>
      </c>
    </row>
    <row r="34" spans="3:12" ht="36.75" customHeight="1">
      <c r="E34" s="890" t="s">
        <v>131</v>
      </c>
      <c r="F34" s="891"/>
      <c r="G34" s="720">
        <v>3</v>
      </c>
      <c r="H34" s="720">
        <f t="shared" ref="H34:H35" si="0">H13</f>
        <v>420</v>
      </c>
      <c r="I34" s="892" t="s">
        <v>725</v>
      </c>
      <c r="J34" s="893"/>
      <c r="K34" s="722">
        <f>G34*H34</f>
        <v>1260</v>
      </c>
    </row>
    <row r="35" spans="3:12" ht="36.75" customHeight="1">
      <c r="D35" s="730"/>
      <c r="E35" s="731" t="s">
        <v>726</v>
      </c>
      <c r="G35" s="720">
        <v>1</v>
      </c>
      <c r="H35" s="720">
        <f t="shared" si="0"/>
        <v>535</v>
      </c>
      <c r="I35" s="892" t="s">
        <v>727</v>
      </c>
      <c r="J35" s="893"/>
      <c r="K35" s="722">
        <f>G35*H35</f>
        <v>535</v>
      </c>
    </row>
    <row r="36" spans="3:12" ht="33" hidden="1" customHeight="1">
      <c r="C36" s="913" t="s">
        <v>728</v>
      </c>
      <c r="D36" s="914"/>
      <c r="E36" s="914"/>
      <c r="F36" s="914"/>
      <c r="G36" s="720">
        <f>SUM(K33:K35)</f>
        <v>2795</v>
      </c>
      <c r="H36" s="720"/>
      <c r="I36" s="720"/>
      <c r="J36" s="720"/>
      <c r="K36" s="722">
        <v>0</v>
      </c>
    </row>
    <row r="37" spans="3:12" ht="36" customHeight="1">
      <c r="C37" s="913" t="s">
        <v>729</v>
      </c>
      <c r="D37" s="914"/>
      <c r="E37" s="914"/>
      <c r="F37" s="914"/>
      <c r="G37" s="725" t="s">
        <v>730</v>
      </c>
      <c r="H37" s="720">
        <f>K33+K34+K35</f>
        <v>2795</v>
      </c>
      <c r="I37" s="720"/>
      <c r="J37" s="720"/>
      <c r="K37" s="722">
        <f>G36*50%</f>
        <v>1397.5</v>
      </c>
    </row>
    <row r="38" spans="3:12">
      <c r="C38" s="732"/>
      <c r="I38" s="901" t="s">
        <v>731</v>
      </c>
      <c r="J38" s="902"/>
      <c r="K38" s="737">
        <f>SUM(K28:K37)</f>
        <v>40433.279999999999</v>
      </c>
      <c r="L38" s="596" t="s">
        <v>732</v>
      </c>
    </row>
    <row r="39" spans="3:12" hidden="1">
      <c r="C39" s="903" t="s">
        <v>733</v>
      </c>
      <c r="D39" s="903"/>
      <c r="E39" s="903"/>
      <c r="F39" s="903"/>
      <c r="G39" s="903"/>
      <c r="H39" s="903"/>
      <c r="I39" s="903"/>
      <c r="J39" s="904"/>
      <c r="K39" s="734">
        <v>0</v>
      </c>
      <c r="L39" s="735"/>
    </row>
    <row r="40" spans="3:12">
      <c r="C40" s="738"/>
      <c r="D40" s="738"/>
      <c r="E40" s="738" t="s">
        <v>816</v>
      </c>
      <c r="F40" s="738"/>
      <c r="G40" s="739">
        <v>0.13650000000000001</v>
      </c>
      <c r="H40" s="738"/>
      <c r="I40" s="738"/>
      <c r="J40" s="740"/>
      <c r="K40" s="734">
        <f>K38*G40</f>
        <v>5519.1427199999998</v>
      </c>
      <c r="L40" s="735"/>
    </row>
    <row r="41" spans="3:12">
      <c r="G41" s="905" t="s">
        <v>731</v>
      </c>
      <c r="H41" s="905"/>
      <c r="I41" s="905"/>
      <c r="J41" s="906"/>
      <c r="K41" s="736">
        <f>K38+K40</f>
        <v>45952.422720000002</v>
      </c>
      <c r="L41" s="735" t="s">
        <v>732</v>
      </c>
    </row>
    <row r="42" spans="3:12" ht="67.95" customHeight="1">
      <c r="C42" s="694">
        <v>14</v>
      </c>
      <c r="D42" s="695"/>
      <c r="E42" s="929" t="s">
        <v>813</v>
      </c>
      <c r="F42" s="929"/>
      <c r="G42" s="886"/>
      <c r="H42" s="886"/>
      <c r="I42" s="886"/>
      <c r="J42" s="886"/>
      <c r="K42" s="886"/>
    </row>
    <row r="43" spans="3:12">
      <c r="C43" s="696"/>
      <c r="D43" s="697"/>
      <c r="E43" s="711" t="s">
        <v>214</v>
      </c>
      <c r="F43" s="698">
        <v>1</v>
      </c>
      <c r="G43" s="699" t="s">
        <v>814</v>
      </c>
      <c r="H43" s="699">
        <v>5</v>
      </c>
      <c r="I43" s="700">
        <v>1</v>
      </c>
      <c r="J43" s="699" t="s">
        <v>814</v>
      </c>
      <c r="K43" s="701">
        <f>IF(I43="",F43*H43,(F43*H43/I43))</f>
        <v>5</v>
      </c>
    </row>
    <row r="44" spans="3:12">
      <c r="C44" s="696"/>
      <c r="D44" s="697"/>
      <c r="E44" s="711" t="str">
        <f>[7]Input!$C$28</f>
        <v>Add for MA @ 25%</v>
      </c>
      <c r="F44" s="702">
        <f>[7]Input!$D$28</f>
        <v>0.25</v>
      </c>
      <c r="G44" s="699"/>
      <c r="H44" s="699">
        <f>'[7]WS SoR '!$G$61</f>
        <v>1</v>
      </c>
      <c r="I44" s="700"/>
      <c r="J44" s="699"/>
      <c r="K44" s="701">
        <f>IF(I44="",F44*H44,(F44*H44/I44))</f>
        <v>0.25</v>
      </c>
    </row>
    <row r="45" spans="3:12">
      <c r="C45" s="696"/>
      <c r="D45" s="697"/>
      <c r="E45" s="711"/>
      <c r="F45" s="702"/>
      <c r="G45" s="699"/>
      <c r="H45" s="699"/>
      <c r="I45" s="700"/>
      <c r="J45" s="699"/>
      <c r="K45" s="701">
        <f>SUM(K43:K44)</f>
        <v>5.25</v>
      </c>
    </row>
    <row r="46" spans="3:12">
      <c r="C46" s="696"/>
      <c r="D46" s="697"/>
      <c r="E46" s="711" t="str">
        <f>[7]Input!$C$29</f>
        <v>Overheads&amp;Contractors Profit @13.615%</v>
      </c>
      <c r="F46" s="703">
        <f>[7]Input!$D$29</f>
        <v>0.13614999999999999</v>
      </c>
      <c r="G46" s="699"/>
      <c r="H46" s="699">
        <f>K45</f>
        <v>5.25</v>
      </c>
      <c r="I46" s="700"/>
      <c r="J46" s="699"/>
      <c r="K46" s="701">
        <f>IF(I46="",F46*H46,(F46*H46/I46))</f>
        <v>0.71478749999999991</v>
      </c>
    </row>
    <row r="47" spans="3:12">
      <c r="C47" s="696"/>
      <c r="D47" s="697"/>
      <c r="E47" s="704" t="s">
        <v>815</v>
      </c>
      <c r="F47" s="698"/>
      <c r="G47" s="699"/>
      <c r="H47" s="699"/>
      <c r="I47" s="700"/>
      <c r="J47" s="699"/>
      <c r="K47" s="705">
        <f>SUM(K45:K46)</f>
        <v>5.9647874999999999</v>
      </c>
    </row>
    <row r="49" spans="2:12" s="741" customFormat="1" ht="78" customHeight="1">
      <c r="B49" s="597"/>
      <c r="C49" s="915" t="s">
        <v>825</v>
      </c>
      <c r="D49" s="916"/>
      <c r="E49" s="916"/>
      <c r="F49" s="916"/>
      <c r="G49" s="916"/>
      <c r="H49" s="916"/>
      <c r="I49" s="916"/>
      <c r="J49" s="916"/>
      <c r="K49" s="917"/>
    </row>
    <row r="50" spans="2:12" s="741" customFormat="1" ht="32.25" customHeight="1">
      <c r="B50" s="597"/>
      <c r="C50" s="918" t="s">
        <v>737</v>
      </c>
      <c r="D50" s="918"/>
      <c r="E50" s="918"/>
      <c r="F50" s="918"/>
      <c r="G50" s="918"/>
      <c r="H50" s="918"/>
      <c r="I50" s="918"/>
      <c r="J50" s="918"/>
      <c r="K50" s="742"/>
    </row>
    <row r="51" spans="2:12" s="741" customFormat="1" ht="15" customHeight="1">
      <c r="B51" s="597"/>
      <c r="C51" s="919" t="s">
        <v>738</v>
      </c>
      <c r="D51" s="919"/>
      <c r="E51" s="919"/>
      <c r="F51" s="919"/>
      <c r="G51" s="596"/>
      <c r="H51" s="743"/>
      <c r="I51" s="743"/>
      <c r="J51" s="743"/>
      <c r="K51" s="743"/>
      <c r="L51" s="743"/>
    </row>
    <row r="52" spans="2:12" s="741" customFormat="1" ht="26.4">
      <c r="B52" s="597"/>
      <c r="G52" s="596"/>
      <c r="H52" s="744" t="s">
        <v>87</v>
      </c>
      <c r="I52" s="744" t="s">
        <v>86</v>
      </c>
      <c r="J52" s="744" t="s">
        <v>739</v>
      </c>
      <c r="K52" s="744" t="s">
        <v>740</v>
      </c>
      <c r="L52" s="743"/>
    </row>
    <row r="53" spans="2:12" s="741" customFormat="1">
      <c r="B53" s="597"/>
      <c r="C53" s="598" t="s">
        <v>741</v>
      </c>
      <c r="G53" s="596"/>
    </row>
    <row r="54" spans="2:12" s="741" customFormat="1" ht="37.5" customHeight="1">
      <c r="B54" s="597"/>
      <c r="C54" s="920" t="s">
        <v>742</v>
      </c>
      <c r="D54" s="921"/>
      <c r="E54" s="921"/>
      <c r="F54" s="921"/>
      <c r="G54" s="922"/>
      <c r="H54" s="745" t="s">
        <v>743</v>
      </c>
      <c r="I54" s="720">
        <v>4</v>
      </c>
      <c r="J54" s="720">
        <v>3045</v>
      </c>
      <c r="K54" s="720">
        <f>J54*4</f>
        <v>12180</v>
      </c>
      <c r="L54" s="746"/>
    </row>
    <row r="55" spans="2:12" s="741" customFormat="1" ht="21.75" customHeight="1">
      <c r="B55" s="597"/>
      <c r="C55" s="598" t="s">
        <v>744</v>
      </c>
      <c r="G55" s="596"/>
      <c r="H55" s="747"/>
      <c r="I55" s="748"/>
      <c r="J55" s="748"/>
      <c r="K55" s="746"/>
      <c r="L55" s="746"/>
    </row>
    <row r="56" spans="2:12" s="741" customFormat="1" ht="30" customHeight="1">
      <c r="B56" s="597"/>
      <c r="C56" s="923" t="s">
        <v>129</v>
      </c>
      <c r="D56" s="924"/>
      <c r="E56" s="924"/>
      <c r="F56" s="925"/>
      <c r="G56" s="596"/>
      <c r="H56" s="745" t="s">
        <v>635</v>
      </c>
      <c r="I56" s="720">
        <v>1</v>
      </c>
      <c r="J56" s="720">
        <v>540</v>
      </c>
      <c r="K56" s="720">
        <f>I56*J56</f>
        <v>540</v>
      </c>
      <c r="L56" s="746"/>
    </row>
    <row r="57" spans="2:12" s="741" customFormat="1" ht="30" customHeight="1">
      <c r="B57" s="597"/>
      <c r="C57" s="923" t="s">
        <v>117</v>
      </c>
      <c r="D57" s="924"/>
      <c r="E57" s="924"/>
      <c r="F57" s="925"/>
      <c r="G57" s="596"/>
      <c r="H57" s="745" t="s">
        <v>635</v>
      </c>
      <c r="I57" s="720">
        <v>3</v>
      </c>
      <c r="J57" s="720">
        <v>420</v>
      </c>
      <c r="K57" s="720">
        <f>I57*J57</f>
        <v>1260</v>
      </c>
      <c r="L57" s="746"/>
    </row>
    <row r="58" spans="2:12" s="741" customFormat="1" ht="30" customHeight="1">
      <c r="B58" s="597"/>
      <c r="C58" s="749" t="s">
        <v>745</v>
      </c>
      <c r="D58" s="750"/>
      <c r="E58" s="750"/>
      <c r="F58" s="751"/>
      <c r="G58" s="596"/>
      <c r="H58" s="745" t="s">
        <v>635</v>
      </c>
      <c r="I58" s="720">
        <v>1</v>
      </c>
      <c r="J58" s="720">
        <v>420</v>
      </c>
      <c r="K58" s="720">
        <f>I58*J58</f>
        <v>420</v>
      </c>
      <c r="L58" s="746"/>
    </row>
    <row r="59" spans="2:12" s="741" customFormat="1" ht="27.75" customHeight="1">
      <c r="B59" s="597"/>
      <c r="C59" s="926" t="s">
        <v>774</v>
      </c>
      <c r="D59" s="927"/>
      <c r="E59" s="927"/>
      <c r="F59" s="928"/>
      <c r="G59" s="752">
        <f>SUM(K56:K58)</f>
        <v>2220</v>
      </c>
      <c r="H59" s="753"/>
      <c r="I59" s="752"/>
      <c r="J59" s="752"/>
      <c r="K59" s="752">
        <f>G59*25%</f>
        <v>555</v>
      </c>
      <c r="L59" s="746"/>
    </row>
    <row r="60" spans="2:12" ht="28.5" customHeight="1">
      <c r="C60" s="732"/>
      <c r="I60" s="901" t="s">
        <v>731</v>
      </c>
      <c r="J60" s="902"/>
      <c r="K60" s="754">
        <f>SUM(K54:K59)</f>
        <v>14955</v>
      </c>
      <c r="L60" s="596" t="s">
        <v>746</v>
      </c>
    </row>
    <row r="61" spans="2:12" ht="27.75" customHeight="1">
      <c r="C61" s="903" t="s">
        <v>733</v>
      </c>
      <c r="D61" s="903"/>
      <c r="E61" s="903"/>
      <c r="F61" s="903"/>
      <c r="G61" s="903"/>
      <c r="H61" s="903"/>
      <c r="I61" s="903"/>
      <c r="J61" s="904"/>
      <c r="K61" s="734">
        <f>K60*13.615%-0.01</f>
        <v>2036.1132499999999</v>
      </c>
      <c r="L61" s="735"/>
    </row>
    <row r="62" spans="2:12" ht="31.5" customHeight="1">
      <c r="G62" s="905" t="s">
        <v>731</v>
      </c>
      <c r="H62" s="905"/>
      <c r="I62" s="905"/>
      <c r="J62" s="906"/>
      <c r="K62" s="736">
        <f>SUM(K60:K61)</f>
        <v>16991.113249999999</v>
      </c>
      <c r="L62" s="596" t="s">
        <v>746</v>
      </c>
    </row>
    <row r="63" spans="2:12" s="750" customFormat="1">
      <c r="B63" s="599"/>
      <c r="C63" s="755"/>
      <c r="D63" s="755"/>
      <c r="E63" s="755"/>
      <c r="F63" s="755"/>
      <c r="G63" s="596"/>
      <c r="I63" s="596"/>
      <c r="J63" s="596"/>
      <c r="K63" s="596"/>
      <c r="L63" s="596"/>
    </row>
    <row r="64" spans="2:12" s="750" customFormat="1" ht="27.75" customHeight="1">
      <c r="B64" s="599"/>
      <c r="C64" s="755"/>
      <c r="D64" s="755"/>
      <c r="E64" s="755"/>
      <c r="F64" s="755"/>
      <c r="G64" s="596"/>
      <c r="H64" s="930" t="s">
        <v>4</v>
      </c>
      <c r="I64" s="930"/>
      <c r="J64" s="756">
        <f>K62/100+0</f>
        <v>169.91113249999998</v>
      </c>
      <c r="K64" s="735" t="s">
        <v>747</v>
      </c>
      <c r="L64" s="596"/>
    </row>
    <row r="66" spans="2:12" ht="58.2" customHeight="1">
      <c r="B66" s="597"/>
      <c r="C66" s="915" t="s">
        <v>826</v>
      </c>
      <c r="D66" s="916"/>
      <c r="E66" s="916"/>
      <c r="F66" s="916"/>
      <c r="G66" s="916"/>
      <c r="H66" s="916"/>
      <c r="I66" s="916"/>
      <c r="J66" s="916"/>
      <c r="K66" s="917"/>
    </row>
    <row r="67" spans="2:12" ht="30.75" customHeight="1">
      <c r="B67" s="597"/>
      <c r="C67" s="931" t="s">
        <v>748</v>
      </c>
      <c r="D67" s="931"/>
      <c r="E67" s="931"/>
      <c r="F67" s="931"/>
      <c r="G67" s="931"/>
      <c r="H67" s="931"/>
      <c r="I67" s="931"/>
      <c r="J67" s="931"/>
      <c r="K67" s="742"/>
    </row>
    <row r="68" spans="2:12" ht="26.4">
      <c r="B68" s="597"/>
      <c r="C68" s="932"/>
      <c r="D68" s="932"/>
      <c r="E68" s="932"/>
      <c r="F68" s="741"/>
      <c r="H68" s="757" t="s">
        <v>87</v>
      </c>
      <c r="I68" s="757" t="s">
        <v>86</v>
      </c>
      <c r="J68" s="757" t="s">
        <v>739</v>
      </c>
      <c r="K68" s="757" t="s">
        <v>740</v>
      </c>
      <c r="L68" s="743"/>
    </row>
    <row r="69" spans="2:12" ht="23.25" customHeight="1">
      <c r="B69" s="597"/>
      <c r="C69" s="933" t="s">
        <v>749</v>
      </c>
      <c r="D69" s="933"/>
      <c r="E69" s="933"/>
      <c r="F69" s="934"/>
      <c r="H69" s="758"/>
      <c r="I69" s="759"/>
      <c r="J69" s="759"/>
      <c r="K69" s="760"/>
      <c r="L69" s="743"/>
    </row>
    <row r="70" spans="2:12">
      <c r="B70" s="597"/>
      <c r="C70" s="598" t="s">
        <v>750</v>
      </c>
      <c r="D70" s="598"/>
      <c r="E70" s="741"/>
      <c r="F70" s="741"/>
      <c r="H70" s="761"/>
      <c r="I70" s="762"/>
      <c r="J70" s="762"/>
      <c r="K70" s="763"/>
      <c r="L70" s="741"/>
    </row>
    <row r="71" spans="2:12" ht="36.75" customHeight="1">
      <c r="B71" s="597"/>
      <c r="C71" s="935" t="s">
        <v>751</v>
      </c>
      <c r="D71" s="936"/>
      <c r="E71" s="936"/>
      <c r="F71" s="936"/>
      <c r="G71" s="937"/>
      <c r="H71" s="764" t="s">
        <v>52</v>
      </c>
      <c r="I71" s="726">
        <v>2</v>
      </c>
      <c r="J71" s="765">
        <v>8593</v>
      </c>
      <c r="K71" s="720">
        <f>I71*J71</f>
        <v>17186</v>
      </c>
      <c r="L71" s="741"/>
    </row>
    <row r="72" spans="2:12">
      <c r="B72" s="597"/>
      <c r="C72" s="600" t="s">
        <v>744</v>
      </c>
      <c r="D72" s="601"/>
      <c r="E72" s="601"/>
      <c r="F72" s="750"/>
      <c r="H72" s="766"/>
      <c r="I72" s="767"/>
      <c r="J72" s="768"/>
      <c r="K72" s="769"/>
      <c r="L72" s="741"/>
    </row>
    <row r="73" spans="2:12">
      <c r="B73" s="597"/>
      <c r="C73" s="923" t="s">
        <v>752</v>
      </c>
      <c r="D73" s="924"/>
      <c r="E73" s="924"/>
      <c r="F73" s="924"/>
      <c r="G73" s="925"/>
      <c r="H73" s="770" t="s">
        <v>635</v>
      </c>
      <c r="I73" s="771">
        <v>0.16700000000000001</v>
      </c>
      <c r="J73" s="772">
        <f>J56</f>
        <v>540</v>
      </c>
      <c r="K73" s="720">
        <f>I73*J73</f>
        <v>90.18</v>
      </c>
      <c r="L73" s="746"/>
    </row>
    <row r="74" spans="2:12">
      <c r="B74" s="597"/>
      <c r="C74" s="923" t="s">
        <v>753</v>
      </c>
      <c r="D74" s="924"/>
      <c r="E74" s="924"/>
      <c r="F74" s="924"/>
      <c r="G74" s="925"/>
      <c r="H74" s="773" t="s">
        <v>635</v>
      </c>
      <c r="I74" s="774">
        <v>0.16700000000000001</v>
      </c>
      <c r="J74" s="772">
        <f t="shared" ref="J74:J75" si="1">J57</f>
        <v>420</v>
      </c>
      <c r="K74" s="720">
        <f>I74*J74</f>
        <v>70.14</v>
      </c>
      <c r="L74" s="746"/>
    </row>
    <row r="75" spans="2:12">
      <c r="B75" s="597"/>
      <c r="C75" s="923" t="s">
        <v>754</v>
      </c>
      <c r="D75" s="924"/>
      <c r="E75" s="924"/>
      <c r="F75" s="924"/>
      <c r="G75" s="925"/>
      <c r="H75" s="764" t="s">
        <v>635</v>
      </c>
      <c r="I75" s="775">
        <v>0.33300000000000002</v>
      </c>
      <c r="J75" s="772">
        <f t="shared" si="1"/>
        <v>420</v>
      </c>
      <c r="K75" s="720">
        <f>I75*J75</f>
        <v>139.86000000000001</v>
      </c>
      <c r="L75" s="746"/>
    </row>
    <row r="76" spans="2:12">
      <c r="B76" s="597"/>
      <c r="C76" s="923" t="s">
        <v>774</v>
      </c>
      <c r="D76" s="924"/>
      <c r="E76" s="924"/>
      <c r="F76" s="924"/>
      <c r="G76" s="925"/>
      <c r="H76" s="776">
        <f>SUM(K73:K75)</f>
        <v>300.18</v>
      </c>
      <c r="I76" s="777"/>
      <c r="J76" s="778"/>
      <c r="K76" s="720">
        <f>H76*25%</f>
        <v>75.045000000000002</v>
      </c>
      <c r="L76" s="741"/>
    </row>
    <row r="77" spans="2:12" ht="24" customHeight="1">
      <c r="B77" s="597"/>
      <c r="C77" s="939" t="s">
        <v>755</v>
      </c>
      <c r="D77" s="939"/>
      <c r="E77" s="939"/>
      <c r="F77" s="939"/>
      <c r="G77" s="939"/>
      <c r="H77" s="750"/>
      <c r="I77" s="750"/>
      <c r="J77" s="779"/>
      <c r="K77" s="602"/>
      <c r="L77" s="741"/>
    </row>
    <row r="78" spans="2:12">
      <c r="B78" s="597"/>
      <c r="C78" s="598" t="s">
        <v>750</v>
      </c>
      <c r="D78" s="750"/>
      <c r="E78" s="750"/>
      <c r="F78" s="750"/>
      <c r="H78" s="750"/>
      <c r="I78" s="750"/>
      <c r="J78" s="779"/>
      <c r="K78" s="780"/>
      <c r="L78" s="741"/>
    </row>
    <row r="79" spans="2:12" ht="31.5" customHeight="1">
      <c r="B79" s="597"/>
      <c r="C79" s="920" t="s">
        <v>756</v>
      </c>
      <c r="D79" s="921"/>
      <c r="E79" s="921"/>
      <c r="F79" s="921"/>
      <c r="G79" s="922"/>
      <c r="H79" s="764" t="s">
        <v>52</v>
      </c>
      <c r="I79" s="726">
        <v>2</v>
      </c>
      <c r="J79" s="765">
        <v>1662</v>
      </c>
      <c r="K79" s="720">
        <f>I79*J79</f>
        <v>3324</v>
      </c>
      <c r="L79" s="741"/>
    </row>
    <row r="80" spans="2:12">
      <c r="B80" s="597"/>
      <c r="C80" s="600" t="s">
        <v>744</v>
      </c>
      <c r="D80" s="601"/>
      <c r="E80" s="601"/>
      <c r="F80" s="750"/>
      <c r="H80" s="766"/>
      <c r="I80" s="767"/>
      <c r="J80" s="768"/>
      <c r="K80" s="769"/>
      <c r="L80" s="741"/>
    </row>
    <row r="81" spans="2:12">
      <c r="B81" s="597"/>
      <c r="C81" s="923" t="s">
        <v>129</v>
      </c>
      <c r="D81" s="924"/>
      <c r="E81" s="924"/>
      <c r="F81" s="924"/>
      <c r="G81" s="925"/>
      <c r="H81" s="770" t="s">
        <v>635</v>
      </c>
      <c r="I81" s="771">
        <v>0.16700000000000001</v>
      </c>
      <c r="J81" s="772">
        <f>J73</f>
        <v>540</v>
      </c>
      <c r="K81" s="720">
        <f>I81*J81</f>
        <v>90.18</v>
      </c>
      <c r="L81" s="741"/>
    </row>
    <row r="82" spans="2:12">
      <c r="B82" s="597"/>
      <c r="C82" s="923" t="s">
        <v>117</v>
      </c>
      <c r="D82" s="924"/>
      <c r="E82" s="924"/>
      <c r="F82" s="924"/>
      <c r="G82" s="925"/>
      <c r="H82" s="773" t="s">
        <v>635</v>
      </c>
      <c r="I82" s="774">
        <v>0.16700000000000001</v>
      </c>
      <c r="J82" s="772">
        <f t="shared" ref="J82:J83" si="2">J74</f>
        <v>420</v>
      </c>
      <c r="K82" s="720">
        <f>I82*J82</f>
        <v>70.14</v>
      </c>
      <c r="L82" s="741"/>
    </row>
    <row r="83" spans="2:12">
      <c r="B83" s="597"/>
      <c r="C83" s="923" t="s">
        <v>754</v>
      </c>
      <c r="D83" s="924"/>
      <c r="E83" s="924"/>
      <c r="F83" s="924"/>
      <c r="G83" s="925"/>
      <c r="H83" s="764" t="s">
        <v>635</v>
      </c>
      <c r="I83" s="775">
        <v>0.33300000000000002</v>
      </c>
      <c r="J83" s="772">
        <f t="shared" si="2"/>
        <v>420</v>
      </c>
      <c r="K83" s="720">
        <f>I83*J83</f>
        <v>139.86000000000001</v>
      </c>
      <c r="L83" s="741"/>
    </row>
    <row r="84" spans="2:12">
      <c r="B84" s="597"/>
      <c r="C84" s="923" t="s">
        <v>774</v>
      </c>
      <c r="D84" s="924"/>
      <c r="E84" s="924"/>
      <c r="F84" s="924"/>
      <c r="G84" s="925"/>
      <c r="H84" s="776">
        <f>SUM(K81:K83)</f>
        <v>300.18</v>
      </c>
      <c r="I84" s="777"/>
      <c r="J84" s="777"/>
      <c r="K84" s="720">
        <f>H84*25%</f>
        <v>75.045000000000002</v>
      </c>
      <c r="L84" s="741"/>
    </row>
    <row r="85" spans="2:12" ht="28.5" customHeight="1">
      <c r="C85" s="732"/>
      <c r="I85" s="901" t="s">
        <v>731</v>
      </c>
      <c r="J85" s="902"/>
      <c r="K85" s="754">
        <f>SUM(K71:K84)-0.01</f>
        <v>21260.44</v>
      </c>
      <c r="L85" s="596" t="s">
        <v>52</v>
      </c>
    </row>
    <row r="86" spans="2:12" ht="27.75" customHeight="1">
      <c r="C86" s="903" t="s">
        <v>733</v>
      </c>
      <c r="D86" s="903"/>
      <c r="E86" s="903"/>
      <c r="F86" s="903"/>
      <c r="G86" s="903"/>
      <c r="H86" s="903"/>
      <c r="I86" s="903"/>
      <c r="J86" s="904"/>
      <c r="K86" s="734">
        <f>K85*13.615%-0.01</f>
        <v>2894.5989059999993</v>
      </c>
      <c r="L86" s="735"/>
    </row>
    <row r="87" spans="2:12" ht="27.75" customHeight="1">
      <c r="C87" s="738"/>
      <c r="D87" s="738"/>
      <c r="E87" s="738"/>
      <c r="F87" s="738"/>
      <c r="G87" s="738"/>
      <c r="H87" s="738"/>
      <c r="I87" s="738"/>
      <c r="J87" s="740"/>
      <c r="K87" s="734"/>
      <c r="L87" s="735"/>
    </row>
    <row r="88" spans="2:12" ht="31.5" customHeight="1">
      <c r="G88" s="905" t="s">
        <v>731</v>
      </c>
      <c r="H88" s="905"/>
      <c r="I88" s="905"/>
      <c r="J88" s="906"/>
      <c r="K88" s="736">
        <f>SUM(K85:K87)</f>
        <v>24155.038905999998</v>
      </c>
      <c r="L88" s="596" t="s">
        <v>52</v>
      </c>
    </row>
    <row r="89" spans="2:12" s="750" customFormat="1" ht="13.5" customHeight="1">
      <c r="B89" s="599"/>
      <c r="C89" s="755"/>
      <c r="D89" s="755"/>
      <c r="E89" s="755"/>
      <c r="F89" s="755"/>
      <c r="G89" s="596"/>
      <c r="I89" s="596"/>
      <c r="J89" s="596"/>
      <c r="K89" s="596"/>
      <c r="L89" s="596"/>
    </row>
    <row r="90" spans="2:12" s="750" customFormat="1" ht="27.75" customHeight="1">
      <c r="B90" s="599"/>
      <c r="C90" s="755"/>
      <c r="D90" s="755"/>
      <c r="E90" s="755"/>
      <c r="F90" s="755"/>
      <c r="G90" s="596"/>
      <c r="H90" s="930" t="s">
        <v>4</v>
      </c>
      <c r="I90" s="930"/>
      <c r="J90" s="756">
        <f>SUM(K88)</f>
        <v>24155.038905999998</v>
      </c>
      <c r="K90" s="735" t="s">
        <v>732</v>
      </c>
      <c r="L90" s="596"/>
    </row>
    <row r="91" spans="2:12" s="741" customFormat="1" ht="56.4" customHeight="1">
      <c r="B91" s="597"/>
      <c r="C91" s="915" t="s">
        <v>827</v>
      </c>
      <c r="D91" s="916"/>
      <c r="E91" s="916"/>
      <c r="F91" s="916"/>
      <c r="G91" s="916"/>
      <c r="H91" s="916"/>
      <c r="I91" s="916"/>
      <c r="J91" s="916"/>
      <c r="K91" s="917"/>
    </row>
    <row r="92" spans="2:12" s="741" customFormat="1" ht="22.5" customHeight="1">
      <c r="B92" s="597"/>
      <c r="C92" s="938" t="s">
        <v>757</v>
      </c>
      <c r="D92" s="938"/>
      <c r="E92" s="938"/>
      <c r="F92" s="938"/>
      <c r="G92" s="938"/>
      <c r="H92" s="938"/>
      <c r="I92" s="781"/>
      <c r="J92" s="781"/>
      <c r="K92" s="742"/>
    </row>
    <row r="93" spans="2:12" s="741" customFormat="1" ht="15" customHeight="1">
      <c r="B93" s="597"/>
      <c r="C93" s="940"/>
      <c r="D93" s="940"/>
      <c r="E93" s="940"/>
      <c r="F93" s="940"/>
      <c r="G93" s="596"/>
      <c r="H93" s="743"/>
      <c r="I93" s="743"/>
      <c r="J93" s="743"/>
      <c r="K93" s="781" t="s">
        <v>758</v>
      </c>
      <c r="L93" s="743"/>
    </row>
    <row r="94" spans="2:12" s="741" customFormat="1" ht="26.4">
      <c r="B94" s="597"/>
      <c r="C94" s="598" t="s">
        <v>741</v>
      </c>
      <c r="G94" s="596"/>
      <c r="H94" s="744" t="s">
        <v>87</v>
      </c>
      <c r="I94" s="744" t="s">
        <v>86</v>
      </c>
      <c r="J94" s="744" t="s">
        <v>739</v>
      </c>
      <c r="K94" s="744" t="s">
        <v>740</v>
      </c>
      <c r="L94" s="743"/>
    </row>
    <row r="95" spans="2:12" ht="45.75" customHeight="1">
      <c r="B95" s="597"/>
      <c r="C95" s="935" t="s">
        <v>759</v>
      </c>
      <c r="D95" s="936"/>
      <c r="E95" s="936"/>
      <c r="F95" s="936"/>
      <c r="G95" s="937"/>
      <c r="H95" s="764" t="s">
        <v>52</v>
      </c>
      <c r="I95" s="765">
        <v>1</v>
      </c>
      <c r="J95" s="765">
        <v>19240</v>
      </c>
      <c r="K95" s="720">
        <f>I95*J95</f>
        <v>19240</v>
      </c>
      <c r="L95" s="741"/>
    </row>
    <row r="96" spans="2:12" ht="60.75" customHeight="1">
      <c r="B96" s="597"/>
      <c r="C96" s="935" t="s">
        <v>760</v>
      </c>
      <c r="D96" s="936"/>
      <c r="E96" s="936"/>
      <c r="F96" s="936"/>
      <c r="G96" s="937"/>
      <c r="H96" s="764" t="s">
        <v>52</v>
      </c>
      <c r="I96" s="765">
        <v>1</v>
      </c>
      <c r="J96" s="765">
        <v>4500</v>
      </c>
      <c r="K96" s="720">
        <f>I96*J96</f>
        <v>4500</v>
      </c>
      <c r="L96" s="741"/>
    </row>
    <row r="97" spans="2:12">
      <c r="B97" s="597"/>
      <c r="C97" s="600" t="s">
        <v>744</v>
      </c>
      <c r="D97" s="601"/>
      <c r="E97" s="601"/>
      <c r="F97" s="750"/>
      <c r="H97" s="766"/>
      <c r="I97" s="767"/>
      <c r="J97" s="768"/>
      <c r="K97" s="769"/>
      <c r="L97" s="741"/>
    </row>
    <row r="98" spans="2:12" ht="25.5" customHeight="1">
      <c r="B98" s="597"/>
      <c r="C98" s="923" t="s">
        <v>752</v>
      </c>
      <c r="D98" s="924"/>
      <c r="E98" s="924"/>
      <c r="F98" s="924"/>
      <c r="G98" s="925"/>
      <c r="H98" s="770" t="s">
        <v>635</v>
      </c>
      <c r="I98" s="772">
        <v>0.5</v>
      </c>
      <c r="J98" s="772">
        <f>J81</f>
        <v>540</v>
      </c>
      <c r="K98" s="720">
        <f>I98*J98</f>
        <v>270</v>
      </c>
      <c r="L98" s="741"/>
    </row>
    <row r="99" spans="2:12" ht="22.5" customHeight="1">
      <c r="B99" s="597"/>
      <c r="C99" s="923" t="s">
        <v>754</v>
      </c>
      <c r="D99" s="924"/>
      <c r="E99" s="924"/>
      <c r="F99" s="924"/>
      <c r="G99" s="925"/>
      <c r="H99" s="764" t="s">
        <v>635</v>
      </c>
      <c r="I99" s="765">
        <v>0.5</v>
      </c>
      <c r="J99" s="772">
        <f>J82</f>
        <v>420</v>
      </c>
      <c r="K99" s="720">
        <f>I99*J99</f>
        <v>210</v>
      </c>
      <c r="L99" s="741"/>
    </row>
    <row r="100" spans="2:12" ht="22.5" customHeight="1">
      <c r="B100" s="597"/>
      <c r="C100" s="923" t="s">
        <v>774</v>
      </c>
      <c r="D100" s="924"/>
      <c r="E100" s="924"/>
      <c r="F100" s="924"/>
      <c r="G100" s="925"/>
      <c r="H100" s="776">
        <f>SUM(K98:K99)</f>
        <v>480</v>
      </c>
      <c r="I100" s="777"/>
      <c r="J100" s="777"/>
      <c r="K100" s="720">
        <f>H100*25%</f>
        <v>120</v>
      </c>
      <c r="L100" s="741"/>
    </row>
    <row r="101" spans="2:12" ht="28.5" customHeight="1">
      <c r="C101" s="732"/>
      <c r="I101" s="901" t="s">
        <v>731</v>
      </c>
      <c r="J101" s="902"/>
      <c r="K101" s="754">
        <f>SUM(K95:K100)</f>
        <v>24340</v>
      </c>
      <c r="L101" s="596" t="s">
        <v>52</v>
      </c>
    </row>
    <row r="102" spans="2:12" ht="27.75" customHeight="1">
      <c r="C102" s="903" t="s">
        <v>733</v>
      </c>
      <c r="D102" s="903"/>
      <c r="E102" s="903"/>
      <c r="F102" s="903"/>
      <c r="G102" s="903"/>
      <c r="H102" s="903"/>
      <c r="I102" s="903"/>
      <c r="J102" s="904"/>
      <c r="K102" s="734">
        <f>K101*13.615%-0.01</f>
        <v>3313.8809999999994</v>
      </c>
      <c r="L102" s="735"/>
    </row>
    <row r="103" spans="2:12" ht="27.75" customHeight="1">
      <c r="C103" s="738"/>
      <c r="D103" s="738"/>
      <c r="E103" s="738"/>
      <c r="F103" s="738"/>
      <c r="G103" s="738"/>
      <c r="H103" s="738"/>
      <c r="I103" s="738"/>
      <c r="J103" s="740"/>
      <c r="K103" s="734"/>
      <c r="L103" s="735"/>
    </row>
    <row r="104" spans="2:12" ht="31.5" customHeight="1">
      <c r="G104" s="905" t="s">
        <v>731</v>
      </c>
      <c r="H104" s="905"/>
      <c r="I104" s="905"/>
      <c r="J104" s="906"/>
      <c r="K104" s="736">
        <f>SUM(K101:K103)</f>
        <v>27653.881000000001</v>
      </c>
      <c r="L104" s="596" t="s">
        <v>52</v>
      </c>
    </row>
    <row r="106" spans="2:12" s="741" customFormat="1" ht="57" customHeight="1">
      <c r="B106" s="597"/>
      <c r="C106" s="915" t="s">
        <v>828</v>
      </c>
      <c r="D106" s="916"/>
      <c r="E106" s="916"/>
      <c r="F106" s="916"/>
      <c r="G106" s="916"/>
      <c r="H106" s="916"/>
      <c r="I106" s="916"/>
      <c r="J106" s="916"/>
      <c r="K106" s="917"/>
    </row>
    <row r="107" spans="2:12" ht="30" customHeight="1">
      <c r="J107" s="596" t="s">
        <v>761</v>
      </c>
    </row>
    <row r="109" spans="2:12" ht="45" customHeight="1">
      <c r="C109" s="890" t="s">
        <v>762</v>
      </c>
      <c r="D109" s="891"/>
      <c r="E109" s="891"/>
      <c r="F109" s="891"/>
      <c r="G109" s="891"/>
      <c r="H109" s="891"/>
      <c r="I109" s="891"/>
      <c r="J109" s="941"/>
      <c r="K109" s="720">
        <v>1145</v>
      </c>
    </row>
    <row r="110" spans="2:12" ht="27.75" customHeight="1">
      <c r="C110" s="903" t="s">
        <v>733</v>
      </c>
      <c r="D110" s="903"/>
      <c r="E110" s="903"/>
      <c r="F110" s="903"/>
      <c r="G110" s="903"/>
      <c r="H110" s="903"/>
      <c r="I110" s="903"/>
      <c r="J110" s="904"/>
      <c r="K110" s="734">
        <f>K109*13.615%</f>
        <v>155.89175</v>
      </c>
      <c r="L110" s="735"/>
    </row>
    <row r="111" spans="2:12" ht="27.75" customHeight="1">
      <c r="C111" s="738"/>
      <c r="D111" s="738"/>
      <c r="E111" s="738"/>
      <c r="F111" s="738"/>
      <c r="G111" s="738"/>
      <c r="H111" s="738"/>
      <c r="I111" s="738"/>
      <c r="J111" s="740"/>
      <c r="K111" s="734"/>
      <c r="L111" s="735"/>
    </row>
    <row r="112" spans="2:12" ht="31.5" customHeight="1">
      <c r="G112" s="905" t="s">
        <v>731</v>
      </c>
      <c r="H112" s="905"/>
      <c r="I112" s="905"/>
      <c r="J112" s="906"/>
      <c r="K112" s="736">
        <f>SUM(K109:K111)</f>
        <v>1300.89175</v>
      </c>
      <c r="L112" s="735" t="s">
        <v>763</v>
      </c>
    </row>
    <row r="113" spans="3:12" ht="30.75" hidden="1" customHeight="1">
      <c r="J113" s="596" t="s">
        <v>761</v>
      </c>
    </row>
    <row r="114" spans="3:12" hidden="1"/>
    <row r="115" spans="3:12" ht="45" hidden="1" customHeight="1">
      <c r="C115" s="890" t="s">
        <v>764</v>
      </c>
      <c r="D115" s="891"/>
      <c r="E115" s="891"/>
      <c r="F115" s="891"/>
      <c r="G115" s="891"/>
      <c r="H115" s="891"/>
      <c r="I115" s="891"/>
      <c r="J115" s="941"/>
      <c r="K115" s="720">
        <v>755</v>
      </c>
    </row>
    <row r="116" spans="3:12" ht="27.75" hidden="1" customHeight="1">
      <c r="C116" s="944" t="s">
        <v>733</v>
      </c>
      <c r="D116" s="944"/>
      <c r="E116" s="944"/>
      <c r="F116" s="944"/>
      <c r="G116" s="944"/>
      <c r="H116" s="944"/>
      <c r="I116" s="944"/>
      <c r="J116" s="945"/>
      <c r="K116" s="734">
        <f>K115*13.615%</f>
        <v>102.79325</v>
      </c>
      <c r="L116" s="735"/>
    </row>
    <row r="117" spans="3:12" ht="27.75" hidden="1" customHeight="1">
      <c r="C117" s="738"/>
      <c r="D117" s="738"/>
      <c r="E117" s="738"/>
      <c r="F117" s="738"/>
      <c r="G117" s="738"/>
      <c r="H117" s="738"/>
      <c r="I117" s="738"/>
      <c r="J117" s="740"/>
      <c r="K117" s="734">
        <v>0.01</v>
      </c>
      <c r="L117" s="735"/>
    </row>
    <row r="118" spans="3:12" ht="31.5" hidden="1" customHeight="1">
      <c r="G118" s="905" t="s">
        <v>731</v>
      </c>
      <c r="H118" s="905"/>
      <c r="I118" s="905"/>
      <c r="J118" s="906"/>
      <c r="K118" s="736">
        <f>SUM(K115:K117)</f>
        <v>857.80324999999993</v>
      </c>
      <c r="L118" s="735" t="s">
        <v>763</v>
      </c>
    </row>
    <row r="119" spans="3:12" ht="12.75" hidden="1" customHeight="1">
      <c r="G119" s="602"/>
      <c r="H119" s="602"/>
      <c r="I119" s="602"/>
      <c r="J119" s="788"/>
      <c r="K119" s="736"/>
      <c r="L119" s="735"/>
    </row>
    <row r="120" spans="3:12" ht="12.75" hidden="1" customHeight="1">
      <c r="G120" s="602"/>
      <c r="H120" s="602"/>
      <c r="I120" s="602"/>
      <c r="J120" s="788"/>
      <c r="K120" s="789"/>
      <c r="L120" s="735"/>
    </row>
    <row r="121" spans="3:12" ht="90" customHeight="1">
      <c r="C121" s="720"/>
      <c r="D121" s="720"/>
      <c r="E121" s="942" t="s">
        <v>838</v>
      </c>
      <c r="F121" s="943"/>
      <c r="G121" s="943"/>
      <c r="H121" s="943"/>
      <c r="I121" s="943"/>
      <c r="J121" s="943"/>
      <c r="K121" s="790"/>
      <c r="L121" s="735"/>
    </row>
    <row r="122" spans="3:12">
      <c r="C122" s="696"/>
      <c r="D122" s="782" t="s">
        <v>829</v>
      </c>
      <c r="E122" s="710" t="s">
        <v>830</v>
      </c>
      <c r="F122" s="783"/>
      <c r="G122" s="783"/>
      <c r="H122" s="699"/>
      <c r="I122" s="700"/>
      <c r="J122" s="783"/>
      <c r="K122" s="699"/>
    </row>
    <row r="123" spans="3:12">
      <c r="C123" s="696"/>
      <c r="D123" s="782"/>
      <c r="E123" s="711" t="s">
        <v>214</v>
      </c>
      <c r="F123" s="702">
        <v>1</v>
      </c>
      <c r="G123" s="699" t="s">
        <v>831</v>
      </c>
      <c r="H123" s="699">
        <v>359</v>
      </c>
      <c r="I123" s="700">
        <v>1</v>
      </c>
      <c r="J123" s="699" t="s">
        <v>831</v>
      </c>
      <c r="K123" s="701">
        <f>IF(I123="",F123*H123,(F123*H123/I123))</f>
        <v>359</v>
      </c>
    </row>
    <row r="124" spans="3:12">
      <c r="C124" s="696"/>
      <c r="D124" s="782"/>
      <c r="E124" s="711" t="str">
        <f>[8]Input!$C$28</f>
        <v>Add for MA @ 25%</v>
      </c>
      <c r="F124" s="702">
        <f>[8]Input!$D$28</f>
        <v>0.25</v>
      </c>
      <c r="G124" s="699"/>
      <c r="H124" s="699">
        <f>'[8]WS SoR '!$G$55</f>
        <v>41</v>
      </c>
      <c r="I124" s="700"/>
      <c r="J124" s="699"/>
      <c r="K124" s="701">
        <f>IF(I124="",F124*H124,(F124*H124/I124))</f>
        <v>10.25</v>
      </c>
    </row>
    <row r="125" spans="3:12">
      <c r="C125" s="696"/>
      <c r="D125" s="782"/>
      <c r="E125" s="711"/>
      <c r="F125" s="702"/>
      <c r="G125" s="699"/>
      <c r="H125" s="699"/>
      <c r="I125" s="700"/>
      <c r="J125" s="699"/>
      <c r="K125" s="701">
        <f>SUM(K123:K124)</f>
        <v>369.25</v>
      </c>
    </row>
    <row r="126" spans="3:12">
      <c r="C126" s="696"/>
      <c r="D126" s="782"/>
      <c r="E126" s="711" t="str">
        <f>[8]Input!$C$29</f>
        <v>Overheads&amp;Contractors Profit @13.615%</v>
      </c>
      <c r="F126" s="703">
        <f>[8]Input!$D$29</f>
        <v>0.13614999999999999</v>
      </c>
      <c r="G126" s="699"/>
      <c r="H126" s="699">
        <f>K125</f>
        <v>369.25</v>
      </c>
      <c r="I126" s="700"/>
      <c r="J126" s="699"/>
      <c r="K126" s="701">
        <f>IF(I126="",F126*H126,(F126*H126/I126))</f>
        <v>50.273387499999998</v>
      </c>
    </row>
    <row r="127" spans="3:12">
      <c r="C127" s="696"/>
      <c r="D127" s="782"/>
      <c r="E127" s="711"/>
      <c r="F127" s="702"/>
      <c r="G127" s="699"/>
      <c r="H127" s="699"/>
      <c r="I127" s="700"/>
      <c r="J127" s="699"/>
      <c r="K127" s="701">
        <f>SUM(K125:K126)</f>
        <v>419.52338750000001</v>
      </c>
    </row>
    <row r="128" spans="3:12">
      <c r="C128" s="696"/>
      <c r="D128" s="782"/>
      <c r="E128" s="784" t="s">
        <v>832</v>
      </c>
      <c r="F128" s="785"/>
      <c r="G128" s="783"/>
      <c r="H128" s="699"/>
      <c r="I128" s="700"/>
      <c r="J128" s="699" t="s">
        <v>833</v>
      </c>
      <c r="K128" s="786">
        <f>ROUND(K127,0)</f>
        <v>420</v>
      </c>
    </row>
    <row r="129" spans="3:11">
      <c r="C129" s="696"/>
      <c r="D129" s="783"/>
      <c r="E129" s="710"/>
      <c r="F129" s="785"/>
      <c r="G129" s="783"/>
      <c r="H129" s="699"/>
      <c r="I129" s="700"/>
      <c r="J129" s="699"/>
      <c r="K129" s="699"/>
    </row>
    <row r="130" spans="3:11">
      <c r="C130" s="696"/>
      <c r="D130" s="782" t="s">
        <v>834</v>
      </c>
      <c r="E130" s="710" t="s">
        <v>835</v>
      </c>
      <c r="F130" s="783"/>
      <c r="G130" s="783"/>
      <c r="H130" s="699"/>
      <c r="I130" s="700"/>
      <c r="J130" s="783"/>
      <c r="K130" s="699"/>
    </row>
    <row r="131" spans="3:11">
      <c r="C131" s="696"/>
      <c r="D131" s="782"/>
      <c r="E131" s="711" t="s">
        <v>214</v>
      </c>
      <c r="F131" s="702">
        <v>1</v>
      </c>
      <c r="G131" s="699" t="s">
        <v>831</v>
      </c>
      <c r="H131" s="699">
        <v>401</v>
      </c>
      <c r="I131" s="700">
        <v>1</v>
      </c>
      <c r="J131" s="699" t="s">
        <v>831</v>
      </c>
      <c r="K131" s="701">
        <f>IF(I131="",F131*H131,(F131*H131/I131))</f>
        <v>401</v>
      </c>
    </row>
    <row r="132" spans="3:11">
      <c r="C132" s="696"/>
      <c r="D132" s="782"/>
      <c r="E132" s="711" t="str">
        <f>[8]Input!$C$28</f>
        <v>Add for MA @ 25%</v>
      </c>
      <c r="F132" s="702">
        <f>[8]Input!$D$28</f>
        <v>0.25</v>
      </c>
      <c r="G132" s="699"/>
      <c r="H132" s="699">
        <f>'[8]WS SoR '!$G$56</f>
        <v>44</v>
      </c>
      <c r="I132" s="700"/>
      <c r="J132" s="699"/>
      <c r="K132" s="701">
        <f>IF(I132="",F132*H132,(F132*H132/I132))</f>
        <v>11</v>
      </c>
    </row>
    <row r="133" spans="3:11">
      <c r="C133" s="696"/>
      <c r="D133" s="782"/>
      <c r="E133" s="711"/>
      <c r="F133" s="702"/>
      <c r="G133" s="699"/>
      <c r="H133" s="699"/>
      <c r="I133" s="700"/>
      <c r="J133" s="699"/>
      <c r="K133" s="701">
        <f>SUM(K131:K132)</f>
        <v>412</v>
      </c>
    </row>
    <row r="134" spans="3:11">
      <c r="C134" s="696"/>
      <c r="D134" s="782"/>
      <c r="E134" s="711" t="str">
        <f>[8]Input!$C$29</f>
        <v>Overheads&amp;Contractors Profit @13.615%</v>
      </c>
      <c r="F134" s="703">
        <f>[8]Input!$D$29</f>
        <v>0.13614999999999999</v>
      </c>
      <c r="G134" s="699"/>
      <c r="H134" s="699">
        <f>K133</f>
        <v>412</v>
      </c>
      <c r="I134" s="700"/>
      <c r="J134" s="699"/>
      <c r="K134" s="701">
        <f>IF(I134="",F134*H134,(F134*H134/I134))</f>
        <v>56.093799999999995</v>
      </c>
    </row>
    <row r="135" spans="3:11">
      <c r="C135" s="696"/>
      <c r="D135" s="782"/>
      <c r="E135" s="711"/>
      <c r="F135" s="702"/>
      <c r="G135" s="699"/>
      <c r="H135" s="699"/>
      <c r="I135" s="700"/>
      <c r="J135" s="699"/>
      <c r="K135" s="701">
        <f>SUM(K133:K134)</f>
        <v>468.09379999999999</v>
      </c>
    </row>
    <row r="136" spans="3:11">
      <c r="C136" s="696"/>
      <c r="D136" s="782"/>
      <c r="E136" s="784" t="s">
        <v>832</v>
      </c>
      <c r="F136" s="785"/>
      <c r="G136" s="783"/>
      <c r="H136" s="699"/>
      <c r="I136" s="700"/>
      <c r="J136" s="699" t="s">
        <v>833</v>
      </c>
      <c r="K136" s="786">
        <f>ROUND(K135,0)</f>
        <v>468</v>
      </c>
    </row>
    <row r="137" spans="3:11">
      <c r="C137" s="696"/>
      <c r="D137" s="783"/>
      <c r="E137" s="710"/>
      <c r="F137" s="785"/>
      <c r="G137" s="783"/>
      <c r="H137" s="699"/>
      <c r="I137" s="700"/>
      <c r="J137" s="699"/>
      <c r="K137" s="699"/>
    </row>
    <row r="138" spans="3:11">
      <c r="C138" s="696"/>
      <c r="D138" s="782" t="s">
        <v>836</v>
      </c>
      <c r="E138" s="710" t="s">
        <v>837</v>
      </c>
      <c r="F138" s="783"/>
      <c r="G138" s="783"/>
      <c r="H138" s="699"/>
      <c r="I138" s="700"/>
      <c r="J138" s="783"/>
      <c r="K138" s="699"/>
    </row>
    <row r="139" spans="3:11">
      <c r="C139" s="696"/>
      <c r="D139" s="782"/>
      <c r="E139" s="711" t="s">
        <v>214</v>
      </c>
      <c r="F139" s="702">
        <v>1</v>
      </c>
      <c r="G139" s="699" t="s">
        <v>831</v>
      </c>
      <c r="H139" s="699">
        <v>456</v>
      </c>
      <c r="I139" s="700">
        <v>1</v>
      </c>
      <c r="J139" s="699" t="s">
        <v>831</v>
      </c>
      <c r="K139" s="701">
        <f>IF(I139="",F139*H139,(F139*H139/I139))</f>
        <v>456</v>
      </c>
    </row>
    <row r="140" spans="3:11">
      <c r="C140" s="696"/>
      <c r="D140" s="782"/>
      <c r="E140" s="711" t="str">
        <f>[8]Input!$C$28</f>
        <v>Add for MA @ 25%</v>
      </c>
      <c r="F140" s="702">
        <f>[8]Input!$D$28</f>
        <v>0.25</v>
      </c>
      <c r="G140" s="699"/>
      <c r="H140" s="699">
        <f>'[8]WS SoR '!$G$57</f>
        <v>67</v>
      </c>
      <c r="I140" s="700"/>
      <c r="J140" s="699"/>
      <c r="K140" s="701">
        <f>IF(I140="",F140*H140,(F140*H140/I140))</f>
        <v>16.75</v>
      </c>
    </row>
    <row r="141" spans="3:11">
      <c r="C141" s="696"/>
      <c r="D141" s="782"/>
      <c r="E141" s="711"/>
      <c r="F141" s="702"/>
      <c r="G141" s="699"/>
      <c r="H141" s="699"/>
      <c r="I141" s="700"/>
      <c r="J141" s="699"/>
      <c r="K141" s="701">
        <f>SUM(K139:K140)</f>
        <v>472.75</v>
      </c>
    </row>
    <row r="142" spans="3:11">
      <c r="C142" s="696"/>
      <c r="D142" s="782"/>
      <c r="E142" s="711" t="str">
        <f>[8]Input!$C$29</f>
        <v>Overheads&amp;Contractors Profit @13.615%</v>
      </c>
      <c r="F142" s="703">
        <f>[8]Input!$D$29</f>
        <v>0.13614999999999999</v>
      </c>
      <c r="G142" s="699"/>
      <c r="H142" s="699">
        <f>K141</f>
        <v>472.75</v>
      </c>
      <c r="I142" s="700"/>
      <c r="J142" s="699"/>
      <c r="K142" s="701">
        <f>IF(I142="",F142*H142,(F142*H142/I142))</f>
        <v>64.364912500000003</v>
      </c>
    </row>
    <row r="143" spans="3:11">
      <c r="C143" s="696"/>
      <c r="D143" s="782"/>
      <c r="E143" s="711"/>
      <c r="F143" s="702"/>
      <c r="G143" s="699"/>
      <c r="H143" s="699"/>
      <c r="I143" s="700"/>
      <c r="J143" s="699"/>
      <c r="K143" s="701">
        <f>SUM(K141:K142)</f>
        <v>537.11491249999995</v>
      </c>
    </row>
    <row r="144" spans="3:11">
      <c r="C144" s="696"/>
      <c r="D144" s="782"/>
      <c r="E144" s="784" t="s">
        <v>832</v>
      </c>
      <c r="F144" s="785"/>
      <c r="G144" s="783"/>
      <c r="H144" s="699"/>
      <c r="I144" s="700"/>
      <c r="J144" s="699" t="s">
        <v>833</v>
      </c>
      <c r="K144" s="786">
        <f>ROUND(K143,0)</f>
        <v>537</v>
      </c>
    </row>
    <row r="145" spans="3:11">
      <c r="C145" s="696"/>
      <c r="D145" s="782"/>
      <c r="E145" s="787"/>
      <c r="F145" s="787"/>
      <c r="G145" s="785"/>
      <c r="H145" s="783"/>
      <c r="I145" s="699"/>
      <c r="J145" s="700"/>
      <c r="K145" s="699"/>
    </row>
    <row r="146" spans="3:11" ht="64.2" customHeight="1">
      <c r="C146" s="694"/>
      <c r="D146" s="697"/>
      <c r="E146" s="886" t="s">
        <v>839</v>
      </c>
      <c r="F146" s="886"/>
      <c r="G146" s="886"/>
      <c r="H146" s="886"/>
      <c r="I146" s="886"/>
      <c r="J146" s="886"/>
      <c r="K146" s="886"/>
    </row>
    <row r="147" spans="3:11">
      <c r="C147" s="694"/>
      <c r="D147" s="697"/>
      <c r="E147" s="715" t="s">
        <v>840</v>
      </c>
      <c r="F147" s="716"/>
      <c r="G147" s="716"/>
      <c r="H147" s="716"/>
      <c r="I147" s="716"/>
      <c r="J147" s="716"/>
      <c r="K147" s="716"/>
    </row>
    <row r="148" spans="3:11">
      <c r="C148" s="696"/>
      <c r="D148" s="697"/>
      <c r="E148" s="716" t="s">
        <v>841</v>
      </c>
      <c r="F148" s="716"/>
      <c r="G148" s="792">
        <v>1</v>
      </c>
      <c r="H148" s="783" t="s">
        <v>148</v>
      </c>
      <c r="I148" s="699">
        <v>4586</v>
      </c>
      <c r="J148" s="700">
        <v>1</v>
      </c>
      <c r="K148" s="783" t="s">
        <v>52</v>
      </c>
    </row>
    <row r="149" spans="3:11" ht="26.4">
      <c r="C149" s="696"/>
      <c r="D149" s="697"/>
      <c r="E149" s="716" t="s">
        <v>842</v>
      </c>
      <c r="F149" s="716"/>
      <c r="G149" s="792">
        <v>0.1</v>
      </c>
      <c r="H149" s="783"/>
      <c r="I149" s="699">
        <f>I148*G149</f>
        <v>458.6</v>
      </c>
      <c r="J149" s="700"/>
      <c r="K149" s="783"/>
    </row>
    <row r="150" spans="3:11">
      <c r="C150" s="696"/>
      <c r="D150" s="697"/>
      <c r="E150" s="716"/>
      <c r="F150" s="716"/>
      <c r="G150" s="792"/>
      <c r="H150" s="783"/>
      <c r="I150" s="699"/>
      <c r="J150" s="700"/>
      <c r="K150" s="783"/>
    </row>
    <row r="151" spans="3:11">
      <c r="C151" s="696"/>
      <c r="D151" s="697"/>
      <c r="E151" s="716" t="s">
        <v>843</v>
      </c>
      <c r="F151" s="716"/>
      <c r="G151" s="792">
        <v>0.13650000000000001</v>
      </c>
      <c r="H151" s="783"/>
      <c r="I151" s="699">
        <f>I148+I149*G151</f>
        <v>4648.5989</v>
      </c>
      <c r="J151" s="700"/>
      <c r="K151" s="783"/>
    </row>
    <row r="152" spans="3:11">
      <c r="C152" s="696"/>
      <c r="D152" s="697"/>
      <c r="E152" s="704" t="s">
        <v>844</v>
      </c>
      <c r="F152" s="704"/>
      <c r="G152" s="792"/>
      <c r="H152" s="783"/>
      <c r="I152" s="699">
        <f>I151</f>
        <v>4648.5989</v>
      </c>
      <c r="J152" s="700"/>
      <c r="K152" s="699" t="s">
        <v>23</v>
      </c>
    </row>
    <row r="153" spans="3:11" ht="57" customHeight="1">
      <c r="C153" s="805"/>
      <c r="D153" s="806"/>
      <c r="E153" s="887" t="s">
        <v>855</v>
      </c>
      <c r="F153" s="888"/>
      <c r="G153" s="888"/>
      <c r="H153" s="888"/>
      <c r="I153" s="888"/>
      <c r="J153" s="888"/>
      <c r="K153" s="889"/>
    </row>
    <row r="154" spans="3:11">
      <c r="C154" s="807"/>
      <c r="D154" s="807" t="s">
        <v>856</v>
      </c>
      <c r="E154" s="808" t="s">
        <v>857</v>
      </c>
      <c r="F154" s="809"/>
      <c r="G154" s="810"/>
      <c r="H154" s="811"/>
      <c r="I154" s="812"/>
      <c r="J154" s="811"/>
      <c r="K154" s="813"/>
    </row>
    <row r="155" spans="3:11">
      <c r="C155" s="807"/>
      <c r="D155" s="807"/>
      <c r="E155" s="814" t="s">
        <v>858</v>
      </c>
      <c r="F155" s="815">
        <v>1</v>
      </c>
      <c r="G155" s="811" t="s">
        <v>20</v>
      </c>
      <c r="H155" s="811">
        <v>53</v>
      </c>
      <c r="I155" s="812"/>
      <c r="J155" s="811" t="s">
        <v>52</v>
      </c>
      <c r="K155" s="816">
        <f>IF(I155="",F155*H155,(F155*H155/I155))</f>
        <v>53</v>
      </c>
    </row>
    <row r="156" spans="3:11">
      <c r="C156" s="807"/>
      <c r="D156" s="807"/>
      <c r="E156" s="716" t="str">
        <f>[8]Input!$C$29</f>
        <v>Overheads&amp;Contractors Profit @13.615%</v>
      </c>
      <c r="F156" s="703">
        <f>[8]Input!$D$29</f>
        <v>0.13614999999999999</v>
      </c>
      <c r="G156" s="811"/>
      <c r="H156" s="811">
        <f>K155</f>
        <v>53</v>
      </c>
      <c r="I156" s="812"/>
      <c r="J156" s="811"/>
      <c r="K156" s="816">
        <f>IF(I156="",F156*H156,(F156*H156/I156))</f>
        <v>7.2159499999999994</v>
      </c>
    </row>
    <row r="157" spans="3:11">
      <c r="C157" s="807"/>
      <c r="D157" s="807"/>
      <c r="E157" s="817" t="s">
        <v>832</v>
      </c>
      <c r="F157" s="815"/>
      <c r="G157" s="811"/>
      <c r="H157" s="811"/>
      <c r="I157" s="812"/>
      <c r="J157" s="811"/>
      <c r="K157" s="816">
        <f>SUM(K155:K156)</f>
        <v>60.215949999999999</v>
      </c>
    </row>
    <row r="158" spans="3:11">
      <c r="C158" s="807"/>
      <c r="D158" s="807"/>
      <c r="E158" s="818"/>
      <c r="F158" s="819"/>
      <c r="G158" s="810"/>
      <c r="H158" s="811"/>
      <c r="I158" s="812"/>
      <c r="J158" s="811" t="s">
        <v>833</v>
      </c>
      <c r="K158" s="813">
        <f>ROUND(K157,0)</f>
        <v>60</v>
      </c>
    </row>
    <row r="159" spans="3:11">
      <c r="C159" s="807"/>
      <c r="D159" s="807"/>
      <c r="E159" s="814"/>
      <c r="F159" s="809"/>
      <c r="G159" s="810"/>
      <c r="H159" s="811"/>
      <c r="I159" s="812"/>
      <c r="J159" s="811"/>
      <c r="K159" s="813"/>
    </row>
    <row r="160" spans="3:11">
      <c r="C160" s="807"/>
      <c r="D160" s="807" t="s">
        <v>859</v>
      </c>
      <c r="E160" s="808" t="s">
        <v>860</v>
      </c>
      <c r="F160" s="809"/>
      <c r="G160" s="810"/>
      <c r="H160" s="811"/>
      <c r="I160" s="812"/>
      <c r="J160" s="811"/>
      <c r="K160" s="813"/>
    </row>
    <row r="161" spans="3:11">
      <c r="C161" s="807"/>
      <c r="D161" s="807"/>
      <c r="E161" s="814" t="s">
        <v>858</v>
      </c>
      <c r="F161" s="815">
        <v>1</v>
      </c>
      <c r="G161" s="811" t="s">
        <v>20</v>
      </c>
      <c r="H161" s="811">
        <v>85</v>
      </c>
      <c r="I161" s="812"/>
      <c r="J161" s="811" t="s">
        <v>52</v>
      </c>
      <c r="K161" s="816">
        <f>IF(I161="",F161*H161,(F161*H161/I161))</f>
        <v>85</v>
      </c>
    </row>
    <row r="162" spans="3:11">
      <c r="C162" s="807"/>
      <c r="D162" s="807"/>
      <c r="E162" s="716" t="str">
        <f>[8]Input!$C$29</f>
        <v>Overheads&amp;Contractors Profit @13.615%</v>
      </c>
      <c r="F162" s="703">
        <f>[8]Input!$D$29</f>
        <v>0.13614999999999999</v>
      </c>
      <c r="G162" s="811"/>
      <c r="H162" s="811">
        <f>K161</f>
        <v>85</v>
      </c>
      <c r="I162" s="812"/>
      <c r="J162" s="811"/>
      <c r="K162" s="816">
        <f>IF(I162="",F162*H162,(F162*H162/I162))</f>
        <v>11.572749999999999</v>
      </c>
    </row>
    <row r="163" spans="3:11">
      <c r="C163" s="807"/>
      <c r="D163" s="807"/>
      <c r="E163" s="817" t="s">
        <v>832</v>
      </c>
      <c r="F163" s="815"/>
      <c r="G163" s="811"/>
      <c r="H163" s="811"/>
      <c r="I163" s="812"/>
      <c r="J163" s="811"/>
      <c r="K163" s="816">
        <f>SUM(K161:K162)</f>
        <v>96.572749999999999</v>
      </c>
    </row>
    <row r="164" spans="3:11">
      <c r="C164" s="807"/>
      <c r="D164" s="807"/>
      <c r="E164" s="818"/>
      <c r="F164" s="819"/>
      <c r="G164" s="810"/>
      <c r="H164" s="811"/>
      <c r="I164" s="812"/>
      <c r="J164" s="811" t="s">
        <v>833</v>
      </c>
      <c r="K164" s="813">
        <f>ROUND(K163,0)</f>
        <v>97</v>
      </c>
    </row>
    <row r="165" spans="3:11">
      <c r="C165" s="807"/>
      <c r="D165" s="807"/>
      <c r="E165" s="814"/>
      <c r="F165" s="809"/>
      <c r="G165" s="810"/>
      <c r="H165" s="811"/>
      <c r="I165" s="812"/>
      <c r="J165" s="811"/>
      <c r="K165" s="813"/>
    </row>
    <row r="166" spans="3:11">
      <c r="C166" s="807"/>
      <c r="D166" s="807" t="s">
        <v>861</v>
      </c>
      <c r="E166" s="808" t="s">
        <v>862</v>
      </c>
      <c r="F166" s="809"/>
      <c r="G166" s="810"/>
      <c r="H166" s="811"/>
      <c r="I166" s="812"/>
      <c r="J166" s="811"/>
      <c r="K166" s="813"/>
    </row>
    <row r="167" spans="3:11">
      <c r="C167" s="807"/>
      <c r="D167" s="807"/>
      <c r="E167" s="814" t="s">
        <v>858</v>
      </c>
      <c r="F167" s="815">
        <v>1</v>
      </c>
      <c r="G167" s="811" t="s">
        <v>20</v>
      </c>
      <c r="H167" s="811">
        <v>123</v>
      </c>
      <c r="I167" s="812"/>
      <c r="J167" s="811" t="s">
        <v>52</v>
      </c>
      <c r="K167" s="816">
        <f>IF(I167="",F167*H167,(F167*H167/I167))</f>
        <v>123</v>
      </c>
    </row>
    <row r="168" spans="3:11">
      <c r="C168" s="807"/>
      <c r="D168" s="807"/>
      <c r="E168" s="716" t="str">
        <f>[8]Input!$C$29</f>
        <v>Overheads&amp;Contractors Profit @13.615%</v>
      </c>
      <c r="F168" s="703">
        <f>[8]Input!$D$29</f>
        <v>0.13614999999999999</v>
      </c>
      <c r="G168" s="811"/>
      <c r="H168" s="811">
        <f>K167</f>
        <v>123</v>
      </c>
      <c r="I168" s="812"/>
      <c r="J168" s="811"/>
      <c r="K168" s="816">
        <f>IF(I168="",F168*H168,(F168*H168/I168))</f>
        <v>16.746449999999999</v>
      </c>
    </row>
    <row r="169" spans="3:11">
      <c r="C169" s="807"/>
      <c r="D169" s="807"/>
      <c r="E169" s="817" t="s">
        <v>832</v>
      </c>
      <c r="F169" s="815"/>
      <c r="G169" s="811"/>
      <c r="H169" s="811"/>
      <c r="I169" s="812"/>
      <c r="J169" s="811"/>
      <c r="K169" s="816">
        <f>SUM(K167:K168)</f>
        <v>139.74645000000001</v>
      </c>
    </row>
    <row r="170" spans="3:11">
      <c r="C170" s="807"/>
      <c r="D170" s="807"/>
      <c r="E170" s="818"/>
      <c r="F170" s="819"/>
      <c r="G170" s="810"/>
      <c r="H170" s="811"/>
      <c r="I170" s="812"/>
      <c r="J170" s="811" t="s">
        <v>833</v>
      </c>
      <c r="K170" s="813">
        <f>ROUND(K169,0)</f>
        <v>140</v>
      </c>
    </row>
    <row r="171" spans="3:11">
      <c r="C171" s="807"/>
      <c r="D171" s="807"/>
      <c r="E171" s="814"/>
      <c r="F171" s="809"/>
      <c r="G171" s="810"/>
      <c r="H171" s="811"/>
      <c r="I171" s="812"/>
      <c r="J171" s="811"/>
      <c r="K171" s="813"/>
    </row>
    <row r="172" spans="3:11">
      <c r="C172" s="807"/>
      <c r="D172" s="807" t="s">
        <v>829</v>
      </c>
      <c r="E172" s="808" t="s">
        <v>863</v>
      </c>
      <c r="F172" s="809"/>
      <c r="G172" s="810"/>
      <c r="H172" s="811"/>
      <c r="I172" s="812"/>
      <c r="J172" s="811"/>
      <c r="K172" s="813"/>
    </row>
    <row r="173" spans="3:11">
      <c r="C173" s="807"/>
      <c r="D173" s="807"/>
      <c r="E173" s="814" t="s">
        <v>858</v>
      </c>
      <c r="F173" s="815">
        <v>1</v>
      </c>
      <c r="G173" s="811" t="s">
        <v>20</v>
      </c>
      <c r="H173" s="811">
        <v>193</v>
      </c>
      <c r="I173" s="812"/>
      <c r="J173" s="811" t="s">
        <v>52</v>
      </c>
      <c r="K173" s="816">
        <f>IF(I173="",F173*H173,(F173*H173/I173))</f>
        <v>193</v>
      </c>
    </row>
    <row r="174" spans="3:11">
      <c r="C174" s="807"/>
      <c r="D174" s="807"/>
      <c r="E174" s="716" t="str">
        <f>[8]Input!$C$29</f>
        <v>Overheads&amp;Contractors Profit @13.615%</v>
      </c>
      <c r="F174" s="703">
        <f>[8]Input!$D$29</f>
        <v>0.13614999999999999</v>
      </c>
      <c r="G174" s="811"/>
      <c r="H174" s="811">
        <f>K173</f>
        <v>193</v>
      </c>
      <c r="I174" s="812"/>
      <c r="J174" s="811"/>
      <c r="K174" s="816">
        <f>IF(I174="",F174*H174,(F174*H174/I174))</f>
        <v>26.276949999999999</v>
      </c>
    </row>
    <row r="175" spans="3:11">
      <c r="C175" s="807"/>
      <c r="D175" s="807"/>
      <c r="E175" s="817" t="s">
        <v>832</v>
      </c>
      <c r="F175" s="815"/>
      <c r="G175" s="811"/>
      <c r="H175" s="811"/>
      <c r="I175" s="812"/>
      <c r="J175" s="811"/>
      <c r="K175" s="816">
        <f>SUM(K173:K174)</f>
        <v>219.27695</v>
      </c>
    </row>
    <row r="176" spans="3:11">
      <c r="C176" s="807"/>
      <c r="D176" s="807"/>
      <c r="E176" s="818"/>
      <c r="F176" s="819"/>
      <c r="G176" s="810"/>
      <c r="H176" s="811"/>
      <c r="I176" s="812"/>
      <c r="J176" s="811" t="s">
        <v>833</v>
      </c>
      <c r="K176" s="813">
        <f>ROUND(K175,0)</f>
        <v>219</v>
      </c>
    </row>
    <row r="177" spans="3:11">
      <c r="C177" s="807"/>
      <c r="D177" s="807"/>
      <c r="E177" s="814"/>
      <c r="F177" s="809"/>
      <c r="G177" s="810"/>
      <c r="H177" s="811"/>
      <c r="I177" s="812"/>
      <c r="J177" s="811"/>
      <c r="K177" s="813"/>
    </row>
    <row r="178" spans="3:11">
      <c r="C178" s="807"/>
      <c r="D178" s="807" t="s">
        <v>834</v>
      </c>
      <c r="E178" s="808" t="s">
        <v>864</v>
      </c>
      <c r="F178" s="809"/>
      <c r="G178" s="810"/>
      <c r="H178" s="811"/>
      <c r="I178" s="812"/>
      <c r="J178" s="811"/>
      <c r="K178" s="813"/>
    </row>
    <row r="179" spans="3:11">
      <c r="C179" s="807"/>
      <c r="D179" s="807"/>
      <c r="E179" s="814" t="s">
        <v>858</v>
      </c>
      <c r="F179" s="815">
        <v>1</v>
      </c>
      <c r="G179" s="811" t="s">
        <v>20</v>
      </c>
      <c r="H179" s="811">
        <v>266</v>
      </c>
      <c r="I179" s="812"/>
      <c r="J179" s="811" t="s">
        <v>52</v>
      </c>
      <c r="K179" s="816">
        <f>IF(I179="",F179*H179,(F179*H179/I179))</f>
        <v>266</v>
      </c>
    </row>
    <row r="180" spans="3:11">
      <c r="C180" s="807"/>
      <c r="D180" s="807"/>
      <c r="E180" s="716" t="str">
        <f>[8]Input!$C$29</f>
        <v>Overheads&amp;Contractors Profit @13.615%</v>
      </c>
      <c r="F180" s="703">
        <f>[8]Input!$D$29</f>
        <v>0.13614999999999999</v>
      </c>
      <c r="G180" s="811"/>
      <c r="H180" s="811">
        <f>K179</f>
        <v>266</v>
      </c>
      <c r="I180" s="812"/>
      <c r="J180" s="811"/>
      <c r="K180" s="816">
        <f>IF(I180="",F180*H180,(F180*H180/I180))</f>
        <v>36.215899999999998</v>
      </c>
    </row>
    <row r="181" spans="3:11">
      <c r="C181" s="807"/>
      <c r="D181" s="807"/>
      <c r="E181" s="817" t="s">
        <v>832</v>
      </c>
      <c r="F181" s="815"/>
      <c r="G181" s="811"/>
      <c r="H181" s="811"/>
      <c r="I181" s="812"/>
      <c r="J181" s="811"/>
      <c r="K181" s="816">
        <f>SUM(K179:K180)</f>
        <v>302.21589999999998</v>
      </c>
    </row>
    <row r="182" spans="3:11">
      <c r="C182" s="807"/>
      <c r="D182" s="807"/>
      <c r="E182" s="818"/>
      <c r="F182" s="819"/>
      <c r="G182" s="810"/>
      <c r="H182" s="811"/>
      <c r="I182" s="812"/>
      <c r="J182" s="811" t="s">
        <v>833</v>
      </c>
      <c r="K182" s="813">
        <f>ROUND(K181,0)</f>
        <v>302</v>
      </c>
    </row>
    <row r="183" spans="3:11">
      <c r="C183" s="807"/>
      <c r="D183" s="807"/>
      <c r="E183" s="814"/>
      <c r="F183" s="809"/>
      <c r="G183" s="810"/>
      <c r="H183" s="811"/>
      <c r="I183" s="812"/>
      <c r="J183" s="811"/>
      <c r="K183" s="813"/>
    </row>
    <row r="184" spans="3:11">
      <c r="C184" s="807"/>
      <c r="D184" s="807" t="s">
        <v>836</v>
      </c>
      <c r="E184" s="808" t="s">
        <v>865</v>
      </c>
      <c r="F184" s="809"/>
      <c r="G184" s="810"/>
      <c r="H184" s="811"/>
      <c r="I184" s="812"/>
      <c r="J184" s="811"/>
      <c r="K184" s="813"/>
    </row>
    <row r="185" spans="3:11">
      <c r="C185" s="807"/>
      <c r="D185" s="807"/>
      <c r="E185" s="814" t="s">
        <v>858</v>
      </c>
      <c r="F185" s="815">
        <v>1</v>
      </c>
      <c r="G185" s="811" t="s">
        <v>20</v>
      </c>
      <c r="H185" s="811">
        <v>437</v>
      </c>
      <c r="I185" s="812"/>
      <c r="J185" s="811" t="s">
        <v>52</v>
      </c>
      <c r="K185" s="816">
        <f>IF(I185="",F185*H185,(F185*H185/I185))</f>
        <v>437</v>
      </c>
    </row>
    <row r="186" spans="3:11">
      <c r="C186" s="807"/>
      <c r="D186" s="807"/>
      <c r="E186" s="716" t="str">
        <f>[8]Input!$C$29</f>
        <v>Overheads&amp;Contractors Profit @13.615%</v>
      </c>
      <c r="F186" s="703">
        <f>[8]Input!$D$29</f>
        <v>0.13614999999999999</v>
      </c>
      <c r="G186" s="811"/>
      <c r="H186" s="811">
        <f>K185</f>
        <v>437</v>
      </c>
      <c r="I186" s="812"/>
      <c r="J186" s="811"/>
      <c r="K186" s="816">
        <f>IF(I186="",F186*H186,(F186*H186/I186))</f>
        <v>59.497549999999997</v>
      </c>
    </row>
    <row r="187" spans="3:11">
      <c r="C187" s="807"/>
      <c r="D187" s="807"/>
      <c r="E187" s="817" t="s">
        <v>832</v>
      </c>
      <c r="F187" s="815"/>
      <c r="G187" s="811"/>
      <c r="H187" s="811"/>
      <c r="I187" s="812"/>
      <c r="J187" s="811"/>
      <c r="K187" s="816">
        <f>SUM(K185:K186)</f>
        <v>496.49754999999999</v>
      </c>
    </row>
    <row r="188" spans="3:11">
      <c r="C188" s="807"/>
      <c r="D188" s="807"/>
      <c r="E188" s="818"/>
      <c r="F188" s="819"/>
      <c r="G188" s="810"/>
      <c r="H188" s="811"/>
      <c r="I188" s="812"/>
      <c r="J188" s="811" t="s">
        <v>833</v>
      </c>
      <c r="K188" s="813">
        <f>ROUND(K187,0)</f>
        <v>496</v>
      </c>
    </row>
    <row r="189" spans="3:11">
      <c r="C189" s="807"/>
      <c r="D189" s="807"/>
      <c r="E189" s="814"/>
      <c r="F189" s="809"/>
      <c r="G189" s="810"/>
      <c r="H189" s="811"/>
      <c r="I189" s="812"/>
      <c r="J189" s="811"/>
      <c r="K189" s="813"/>
    </row>
    <row r="192" spans="3:11" ht="14.4">
      <c r="C192"/>
      <c r="D192"/>
      <c r="E192" s="857" t="s">
        <v>96</v>
      </c>
      <c r="F192" s="857"/>
      <c r="G192"/>
      <c r="H192" s="857" t="s">
        <v>97</v>
      </c>
      <c r="I192" s="857"/>
      <c r="J192" s="857"/>
      <c r="K192" s="857"/>
    </row>
    <row r="193" spans="3:11" ht="14.4">
      <c r="C193"/>
      <c r="D193"/>
      <c r="E193" s="857" t="s">
        <v>98</v>
      </c>
      <c r="F193" s="861"/>
      <c r="G193"/>
      <c r="H193" s="857" t="s">
        <v>98</v>
      </c>
      <c r="I193" s="857"/>
      <c r="J193" s="857"/>
      <c r="K193" s="857"/>
    </row>
  </sheetData>
  <mergeCells count="97">
    <mergeCell ref="E121:J121"/>
    <mergeCell ref="G112:J112"/>
    <mergeCell ref="C115:J115"/>
    <mergeCell ref="C116:J116"/>
    <mergeCell ref="G118:J118"/>
    <mergeCell ref="C110:J110"/>
    <mergeCell ref="C93:F93"/>
    <mergeCell ref="C95:G95"/>
    <mergeCell ref="C96:G96"/>
    <mergeCell ref="C98:G98"/>
    <mergeCell ref="C99:G99"/>
    <mergeCell ref="C100:G100"/>
    <mergeCell ref="I101:J101"/>
    <mergeCell ref="C102:J102"/>
    <mergeCell ref="G104:J104"/>
    <mergeCell ref="C106:K106"/>
    <mergeCell ref="C109:J109"/>
    <mergeCell ref="I85:J85"/>
    <mergeCell ref="C86:J86"/>
    <mergeCell ref="G88:J88"/>
    <mergeCell ref="H90:I90"/>
    <mergeCell ref="C91:K91"/>
    <mergeCell ref="C92:H92"/>
    <mergeCell ref="C77:G77"/>
    <mergeCell ref="C79:G79"/>
    <mergeCell ref="C81:G81"/>
    <mergeCell ref="C82:G82"/>
    <mergeCell ref="C83:G83"/>
    <mergeCell ref="C84:G84"/>
    <mergeCell ref="C76:G76"/>
    <mergeCell ref="C61:J61"/>
    <mergeCell ref="G62:J62"/>
    <mergeCell ref="H64:I64"/>
    <mergeCell ref="C66:K66"/>
    <mergeCell ref="C67:J67"/>
    <mergeCell ref="C68:E68"/>
    <mergeCell ref="C69:F69"/>
    <mergeCell ref="C71:G71"/>
    <mergeCell ref="C73:G73"/>
    <mergeCell ref="C74:G74"/>
    <mergeCell ref="C75:G75"/>
    <mergeCell ref="I60:J60"/>
    <mergeCell ref="C37:F37"/>
    <mergeCell ref="I38:J38"/>
    <mergeCell ref="C39:J39"/>
    <mergeCell ref="G41:J41"/>
    <mergeCell ref="C49:K49"/>
    <mergeCell ref="C50:J50"/>
    <mergeCell ref="C51:F51"/>
    <mergeCell ref="C54:G54"/>
    <mergeCell ref="C56:F56"/>
    <mergeCell ref="C57:F57"/>
    <mergeCell ref="C59:F59"/>
    <mergeCell ref="E42:K42"/>
    <mergeCell ref="L22:N23"/>
    <mergeCell ref="C23:K23"/>
    <mergeCell ref="C25:I25"/>
    <mergeCell ref="C36:F36"/>
    <mergeCell ref="C28:F28"/>
    <mergeCell ref="I28:J28"/>
    <mergeCell ref="C29:F29"/>
    <mergeCell ref="I29:J29"/>
    <mergeCell ref="C30:I30"/>
    <mergeCell ref="C31:F31"/>
    <mergeCell ref="E33:F33"/>
    <mergeCell ref="I33:J33"/>
    <mergeCell ref="E34:F34"/>
    <mergeCell ref="I34:J34"/>
    <mergeCell ref="I35:J35"/>
    <mergeCell ref="H26:J26"/>
    <mergeCell ref="I17:J17"/>
    <mergeCell ref="C18:J18"/>
    <mergeCell ref="G19:J19"/>
    <mergeCell ref="C8:F8"/>
    <mergeCell ref="I8:J8"/>
    <mergeCell ref="C9:I9"/>
    <mergeCell ref="C10:F10"/>
    <mergeCell ref="E12:F12"/>
    <mergeCell ref="I12:J12"/>
    <mergeCell ref="E13:F13"/>
    <mergeCell ref="I13:J13"/>
    <mergeCell ref="I14:J14"/>
    <mergeCell ref="C15:F15"/>
    <mergeCell ref="C16:F16"/>
    <mergeCell ref="C7:F7"/>
    <mergeCell ref="I7:J7"/>
    <mergeCell ref="C1:K1"/>
    <mergeCell ref="C2:K2"/>
    <mergeCell ref="L2:N2"/>
    <mergeCell ref="C4:I4"/>
    <mergeCell ref="H5:J5"/>
    <mergeCell ref="E146:K146"/>
    <mergeCell ref="E153:K153"/>
    <mergeCell ref="E192:F192"/>
    <mergeCell ref="E193:F193"/>
    <mergeCell ref="H192:K192"/>
    <mergeCell ref="H193:K193"/>
  </mergeCells>
  <pageMargins left="0.71" right="0.25" top="0.25" bottom="0.25" header="0.25" footer="0.25"/>
  <pageSetup paperSize="9" scale="85" orientation="portrait" r:id="rId1"/>
  <headerFooter alignWithMargins="0"/>
  <rowBreaks count="3" manualBreakCount="3">
    <brk id="20" max="16383" man="1"/>
    <brk id="47" min="2" max="12" man="1"/>
    <brk id="64" min="2"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8"/>
  <sheetViews>
    <sheetView tabSelected="1" topLeftCell="A18" workbookViewId="0">
      <selection activeCell="B31" sqref="B31"/>
    </sheetView>
  </sheetViews>
  <sheetFormatPr defaultRowHeight="14.4"/>
  <cols>
    <col min="2" max="2" width="44.6640625" customWidth="1"/>
    <col min="3" max="3" width="12" customWidth="1"/>
    <col min="4" max="4" width="9.6640625" customWidth="1"/>
    <col min="5" max="5" width="11.6640625" customWidth="1"/>
    <col min="6" max="6" width="14.33203125" customWidth="1"/>
  </cols>
  <sheetData>
    <row r="1" spans="1:6" ht="20.399999999999999" customHeight="1">
      <c r="A1" s="864" t="s">
        <v>82</v>
      </c>
      <c r="B1" s="864"/>
      <c r="C1" s="864"/>
      <c r="D1" s="864"/>
      <c r="E1" s="864"/>
      <c r="F1" s="864"/>
    </row>
    <row r="2" spans="1:6" ht="33" customHeight="1">
      <c r="A2" s="946" t="s">
        <v>886</v>
      </c>
      <c r="B2" s="947"/>
      <c r="C2" s="947"/>
      <c r="D2" s="947"/>
      <c r="E2" s="947"/>
      <c r="F2" s="948"/>
    </row>
    <row r="3" spans="1:6" ht="23.4" customHeight="1">
      <c r="A3" s="869" t="s">
        <v>884</v>
      </c>
      <c r="B3" s="870"/>
      <c r="C3" s="870"/>
      <c r="D3" s="870"/>
      <c r="E3" s="870"/>
      <c r="F3" s="871"/>
    </row>
    <row r="4" spans="1:6">
      <c r="A4" s="949" t="s">
        <v>0</v>
      </c>
      <c r="B4" s="950" t="s">
        <v>1</v>
      </c>
      <c r="C4" s="949" t="s">
        <v>2</v>
      </c>
      <c r="D4" s="949" t="s">
        <v>3</v>
      </c>
      <c r="E4" s="949" t="s">
        <v>4</v>
      </c>
      <c r="F4" s="949" t="s">
        <v>5</v>
      </c>
    </row>
    <row r="5" spans="1:6">
      <c r="A5" s="949"/>
      <c r="B5" s="950"/>
      <c r="C5" s="949"/>
      <c r="D5" s="949"/>
      <c r="E5" s="949"/>
      <c r="F5" s="949"/>
    </row>
    <row r="6" spans="1:6" ht="176.4" customHeight="1">
      <c r="A6" s="1">
        <v>1</v>
      </c>
      <c r="B6" s="951" t="s">
        <v>6</v>
      </c>
      <c r="C6" s="951"/>
      <c r="D6" s="2"/>
      <c r="E6" s="2"/>
      <c r="F6" s="2"/>
    </row>
    <row r="7" spans="1:6" ht="16.95" customHeight="1">
      <c r="A7" s="1"/>
      <c r="B7" s="3" t="s">
        <v>7</v>
      </c>
      <c r="C7" s="4" t="s">
        <v>8</v>
      </c>
      <c r="D7" s="5">
        <v>320</v>
      </c>
      <c r="E7" s="6">
        <f>'C-DATA'!D46</f>
        <v>667</v>
      </c>
      <c r="F7" s="6">
        <f>ROUND(E7*D7,2)</f>
        <v>213440</v>
      </c>
    </row>
    <row r="8" spans="1:6" ht="16.95" customHeight="1">
      <c r="A8" s="1"/>
      <c r="B8" s="3" t="s">
        <v>9</v>
      </c>
      <c r="C8" s="4" t="s">
        <v>8</v>
      </c>
      <c r="D8" s="5">
        <v>300</v>
      </c>
      <c r="E8" s="6">
        <f>'C-DATA'!E46</f>
        <v>726</v>
      </c>
      <c r="F8" s="6">
        <f>ROUND(E8*D8,2)</f>
        <v>217800</v>
      </c>
    </row>
    <row r="9" spans="1:6" ht="16.95" customHeight="1">
      <c r="A9" s="1"/>
      <c r="B9" s="3" t="s">
        <v>10</v>
      </c>
      <c r="C9" s="4" t="s">
        <v>8</v>
      </c>
      <c r="D9" s="5">
        <v>150</v>
      </c>
      <c r="E9" s="6">
        <f>'C-DATA'!F46</f>
        <v>784</v>
      </c>
      <c r="F9" s="6">
        <f>ROUND(E9*D9,2)</f>
        <v>117600</v>
      </c>
    </row>
    <row r="10" spans="1:6" ht="106.2" customHeight="1">
      <c r="A10" s="8">
        <v>2</v>
      </c>
      <c r="B10" s="952" t="s">
        <v>11</v>
      </c>
      <c r="C10" s="953"/>
      <c r="D10" s="9"/>
      <c r="E10" s="9"/>
      <c r="F10" s="9"/>
    </row>
    <row r="11" spans="1:6" ht="18" customHeight="1">
      <c r="A11" s="10"/>
      <c r="B11" s="3" t="s">
        <v>7</v>
      </c>
      <c r="C11" s="4" t="s">
        <v>8</v>
      </c>
      <c r="D11" s="5">
        <v>640</v>
      </c>
      <c r="E11" s="6">
        <f>'C-DATA'!D71</f>
        <v>136</v>
      </c>
      <c r="F11" s="6">
        <f>ROUND(E11*D11,2)</f>
        <v>87040</v>
      </c>
    </row>
    <row r="12" spans="1:6" ht="18" customHeight="1">
      <c r="A12" s="10"/>
      <c r="B12" s="3" t="s">
        <v>9</v>
      </c>
      <c r="C12" s="4" t="s">
        <v>8</v>
      </c>
      <c r="D12" s="5">
        <v>600</v>
      </c>
      <c r="E12" s="6">
        <f>'C-DATA'!E71</f>
        <v>153</v>
      </c>
      <c r="F12" s="6">
        <f>ROUND(E12*D12,2)</f>
        <v>91800</v>
      </c>
    </row>
    <row r="13" spans="1:6" ht="18" customHeight="1">
      <c r="A13" s="10"/>
      <c r="B13" s="3" t="s">
        <v>10</v>
      </c>
      <c r="C13" s="4" t="s">
        <v>8</v>
      </c>
      <c r="D13" s="5">
        <v>300</v>
      </c>
      <c r="E13" s="6">
        <f>'C-DATA'!F71</f>
        <v>169</v>
      </c>
      <c r="F13" s="6">
        <f>ROUND(E13*D13,2)</f>
        <v>50700</v>
      </c>
    </row>
    <row r="14" spans="1:6" ht="80.25" customHeight="1">
      <c r="A14" s="1">
        <v>3</v>
      </c>
      <c r="B14" s="954" t="s">
        <v>13</v>
      </c>
      <c r="C14" s="955"/>
      <c r="D14" s="2"/>
      <c r="E14" s="2"/>
      <c r="F14" s="2"/>
    </row>
    <row r="15" spans="1:6">
      <c r="A15" s="11"/>
      <c r="B15" s="11"/>
      <c r="C15" s="4" t="s">
        <v>8</v>
      </c>
      <c r="D15" s="5">
        <v>1900</v>
      </c>
      <c r="E15" s="6">
        <f>'C-DATA'!I18</f>
        <v>35.5</v>
      </c>
      <c r="F15" s="6">
        <f>ROUND(E15*D15,2)</f>
        <v>67450</v>
      </c>
    </row>
    <row r="16" spans="1:6">
      <c r="A16" s="11"/>
      <c r="B16" s="12"/>
      <c r="C16" s="11"/>
      <c r="D16" s="11"/>
      <c r="E16" s="11"/>
      <c r="F16" s="13"/>
    </row>
    <row r="17" spans="1:7" ht="228" customHeight="1">
      <c r="A17" s="11">
        <v>5</v>
      </c>
      <c r="B17" s="952" t="s">
        <v>822</v>
      </c>
      <c r="C17" s="956"/>
      <c r="D17" s="9"/>
      <c r="E17" s="9"/>
      <c r="F17" s="9"/>
    </row>
    <row r="18" spans="1:7">
      <c r="A18" s="11"/>
      <c r="B18" s="11"/>
      <c r="C18" s="11" t="s">
        <v>16</v>
      </c>
      <c r="D18" s="11">
        <v>20.16</v>
      </c>
      <c r="E18" s="15">
        <f>'C-DATA'!I104</f>
        <v>3648</v>
      </c>
      <c r="F18" s="16">
        <f>D18*E18</f>
        <v>73543.680000000008</v>
      </c>
    </row>
    <row r="19" spans="1:7" ht="86.25" customHeight="1">
      <c r="A19" s="11">
        <v>6</v>
      </c>
      <c r="B19" s="952" t="s">
        <v>821</v>
      </c>
      <c r="C19" s="956"/>
      <c r="D19" s="17"/>
      <c r="E19" s="17"/>
      <c r="F19" s="17"/>
    </row>
    <row r="20" spans="1:7">
      <c r="A20" s="11"/>
      <c r="B20" s="11"/>
      <c r="C20" s="11" t="s">
        <v>16</v>
      </c>
      <c r="D20" s="11">
        <v>46.575000000000003</v>
      </c>
      <c r="E20" s="15">
        <f>'C-DATA'!I133</f>
        <v>2856.5245176127214</v>
      </c>
      <c r="F20" s="18">
        <f>D20*E20</f>
        <v>133042.62940781252</v>
      </c>
    </row>
    <row r="21" spans="1:7" ht="57.6" customHeight="1">
      <c r="A21" s="11">
        <v>7</v>
      </c>
      <c r="B21" s="952" t="s">
        <v>846</v>
      </c>
      <c r="C21" s="953"/>
      <c r="D21" s="796"/>
      <c r="E21" s="796"/>
      <c r="F21" s="796"/>
    </row>
    <row r="22" spans="1:7">
      <c r="A22" s="11"/>
      <c r="B22" s="717" t="s">
        <v>7</v>
      </c>
      <c r="C22" s="4" t="s">
        <v>8</v>
      </c>
      <c r="D22" s="5">
        <v>10</v>
      </c>
      <c r="E22" s="6">
        <f>'C-DATA'!D155</f>
        <v>706</v>
      </c>
      <c r="F22" s="6">
        <f>ROUND(E22*D22,2)</f>
        <v>7060</v>
      </c>
    </row>
    <row r="23" spans="1:7">
      <c r="A23" s="11"/>
      <c r="B23" s="717" t="s">
        <v>9</v>
      </c>
      <c r="C23" s="4" t="s">
        <v>8</v>
      </c>
      <c r="D23" s="5">
        <v>10</v>
      </c>
      <c r="E23" s="6">
        <f>'C-DATA'!E155</f>
        <v>745</v>
      </c>
      <c r="F23" s="6">
        <f>ROUND(E23*D23,2)</f>
        <v>7450</v>
      </c>
    </row>
    <row r="24" spans="1:7">
      <c r="A24" s="11"/>
      <c r="B24" s="717" t="s">
        <v>10</v>
      </c>
      <c r="C24" s="4" t="s">
        <v>8</v>
      </c>
      <c r="D24" s="5">
        <v>10</v>
      </c>
      <c r="E24" s="6">
        <f>'C-DATA'!F155</f>
        <v>784</v>
      </c>
      <c r="F24" s="6">
        <f>ROUND(E24*D24,2)</f>
        <v>7840</v>
      </c>
    </row>
    <row r="25" spans="1:7">
      <c r="A25" s="19"/>
      <c r="B25" s="849" t="s">
        <v>17</v>
      </c>
      <c r="C25" s="850"/>
      <c r="D25" s="850"/>
      <c r="E25" s="851"/>
      <c r="F25" s="844">
        <f>SUM(F6:F24)</f>
        <v>1074766.3094078125</v>
      </c>
    </row>
    <row r="26" spans="1:7" s="20" customFormat="1">
      <c r="F26" s="21"/>
    </row>
    <row r="27" spans="1:7" s="20" customFormat="1">
      <c r="E27" s="827"/>
      <c r="F27" s="824"/>
    </row>
    <row r="28" spans="1:7" s="20" customFormat="1"/>
    <row r="29" spans="1:7" s="20" customFormat="1">
      <c r="A29"/>
      <c r="B29" s="713"/>
      <c r="C29" s="713"/>
      <c r="E29" s="857"/>
      <c r="F29" s="857"/>
      <c r="G29"/>
    </row>
    <row r="30" spans="1:7" s="20" customFormat="1">
      <c r="A30"/>
      <c r="B30" s="713"/>
      <c r="C30" s="714"/>
      <c r="E30" s="857"/>
      <c r="F30" s="857"/>
      <c r="G30"/>
    </row>
    <row r="31" spans="1:7" s="20" customFormat="1"/>
    <row r="32" spans="1:7" s="20" customFormat="1"/>
    <row r="33" s="20" customFormat="1"/>
    <row r="34" s="20" customFormat="1"/>
    <row r="35" s="20" customFormat="1"/>
    <row r="36" s="20" customFormat="1"/>
    <row r="37" s="20" customFormat="1"/>
    <row r="38" s="20" customFormat="1"/>
    <row r="39" s="20" customFormat="1"/>
    <row r="40" s="20" customFormat="1"/>
    <row r="41" s="20" customFormat="1"/>
    <row r="42" s="20" customFormat="1"/>
    <row r="43" s="20" customFormat="1"/>
    <row r="44" s="20" customFormat="1"/>
    <row r="45" s="20" customFormat="1"/>
    <row r="46" s="20" customFormat="1"/>
    <row r="47" s="20" customFormat="1"/>
    <row r="48" s="20" customFormat="1"/>
    <row r="49" s="20" customFormat="1"/>
    <row r="50" s="20" customFormat="1"/>
    <row r="51" s="20" customFormat="1"/>
    <row r="52" s="20" customFormat="1"/>
    <row r="53" s="20" customFormat="1"/>
    <row r="54" s="20" customFormat="1"/>
    <row r="55" s="20" customFormat="1"/>
    <row r="56" s="20" customFormat="1"/>
    <row r="57" s="20" customFormat="1"/>
    <row r="58" s="20" customFormat="1"/>
    <row r="59" s="20" customFormat="1"/>
    <row r="60" s="20" customFormat="1"/>
    <row r="61" s="20" customFormat="1"/>
    <row r="62" s="20" customFormat="1"/>
    <row r="63" s="20" customFormat="1"/>
    <row r="64" s="20" customFormat="1"/>
    <row r="65" s="20" customFormat="1"/>
    <row r="66" s="20" customFormat="1"/>
    <row r="67" s="20" customFormat="1"/>
    <row r="68" s="20" customFormat="1"/>
    <row r="69" s="20" customFormat="1"/>
    <row r="70" s="20" customFormat="1"/>
    <row r="71" s="20" customFormat="1"/>
    <row r="72" s="20" customFormat="1"/>
    <row r="73" s="20" customFormat="1"/>
    <row r="74" s="20" customFormat="1"/>
    <row r="75" s="20" customFormat="1"/>
    <row r="76" s="20" customFormat="1"/>
    <row r="77" s="20" customFormat="1"/>
    <row r="78" s="20" customFormat="1"/>
    <row r="79" s="20" customFormat="1"/>
    <row r="80" s="20" customFormat="1"/>
    <row r="81" s="20" customFormat="1"/>
    <row r="82" s="20" customFormat="1"/>
    <row r="83" s="20" customFormat="1"/>
    <row r="84" s="20" customFormat="1"/>
    <row r="85" s="20" customFormat="1"/>
    <row r="86" s="20" customFormat="1"/>
    <row r="87" s="20" customFormat="1"/>
    <row r="88" s="20" customFormat="1"/>
    <row r="89" s="20" customFormat="1"/>
    <row r="90" s="20" customFormat="1"/>
    <row r="91" s="20" customFormat="1"/>
    <row r="92" s="20" customFormat="1"/>
    <row r="93" s="20" customFormat="1"/>
    <row r="94" s="20" customFormat="1"/>
    <row r="95" s="20" customFormat="1"/>
    <row r="96" s="20" customFormat="1"/>
    <row r="97" s="20" customFormat="1"/>
    <row r="98" s="20" customFormat="1"/>
    <row r="99" s="20" customFormat="1"/>
    <row r="100" s="20" customFormat="1"/>
    <row r="101" s="20" customFormat="1"/>
    <row r="102" s="20" customFormat="1"/>
    <row r="103" s="20" customFormat="1"/>
    <row r="104" s="20" customFormat="1"/>
    <row r="105" s="20" customFormat="1"/>
    <row r="106" s="20" customFormat="1"/>
    <row r="107" s="20" customFormat="1"/>
    <row r="108" s="20" customFormat="1"/>
    <row r="109" s="20" customFormat="1"/>
    <row r="110" s="20" customFormat="1"/>
    <row r="111" s="20" customFormat="1"/>
    <row r="112" s="20" customFormat="1"/>
    <row r="113" s="20" customFormat="1"/>
    <row r="114" s="20" customFormat="1"/>
    <row r="115" s="20" customFormat="1"/>
    <row r="116" s="20" customFormat="1"/>
    <row r="117" s="20" customFormat="1"/>
    <row r="118" s="20" customFormat="1"/>
    <row r="119" s="20" customFormat="1"/>
    <row r="120" s="20" customFormat="1"/>
    <row r="121" s="20" customFormat="1"/>
    <row r="122" s="20" customFormat="1"/>
    <row r="123" s="20" customFormat="1"/>
    <row r="124" s="20" customFormat="1"/>
    <row r="125" s="20" customFormat="1"/>
    <row r="126" s="20" customFormat="1"/>
    <row r="127" s="20" customFormat="1"/>
    <row r="128" s="20" customFormat="1"/>
    <row r="129" s="20" customFormat="1"/>
    <row r="130" s="20" customFormat="1"/>
    <row r="131" s="20" customFormat="1"/>
    <row r="132" s="20" customFormat="1"/>
    <row r="133" s="20" customFormat="1"/>
    <row r="134" s="20" customFormat="1"/>
    <row r="135" s="20" customFormat="1"/>
    <row r="136" s="20" customFormat="1"/>
    <row r="137" s="20" customFormat="1"/>
    <row r="138" s="20" customFormat="1"/>
    <row r="139" s="20" customFormat="1"/>
    <row r="140" s="20" customFormat="1"/>
    <row r="141" s="20" customFormat="1"/>
    <row r="142" s="20" customFormat="1"/>
    <row r="143" s="20" customFormat="1"/>
    <row r="144" s="20" customFormat="1"/>
    <row r="145" s="20" customFormat="1"/>
    <row r="146" s="20" customFormat="1"/>
    <row r="147" s="20" customFormat="1"/>
    <row r="148" s="20" customFormat="1"/>
    <row r="149" s="20" customFormat="1"/>
    <row r="150" s="20" customFormat="1"/>
    <row r="151" s="20" customFormat="1"/>
    <row r="152" s="20" customFormat="1"/>
    <row r="153" s="20" customFormat="1"/>
    <row r="154" s="20" customFormat="1"/>
    <row r="155" s="20" customFormat="1"/>
    <row r="156" s="20" customFormat="1"/>
    <row r="157" s="20" customFormat="1"/>
    <row r="158" s="20" customFormat="1"/>
    <row r="159" s="20" customFormat="1"/>
    <row r="160" s="20" customFormat="1"/>
    <row r="161" s="20" customFormat="1"/>
    <row r="162" s="20" customFormat="1"/>
    <row r="163" s="20" customFormat="1"/>
    <row r="164" s="20" customFormat="1"/>
    <row r="165" s="20" customFormat="1"/>
    <row r="166" s="20" customFormat="1"/>
    <row r="167" s="20" customFormat="1"/>
    <row r="168" s="20" customFormat="1"/>
    <row r="169" s="20" customFormat="1"/>
    <row r="170" s="20" customFormat="1"/>
    <row r="171" s="20" customFormat="1"/>
    <row r="172" s="20" customFormat="1"/>
    <row r="173" s="20" customFormat="1"/>
    <row r="174" s="20" customFormat="1"/>
    <row r="175" s="20" customFormat="1"/>
    <row r="176" s="20" customFormat="1"/>
    <row r="177" s="20" customFormat="1"/>
    <row r="178" s="20" customFormat="1"/>
    <row r="179" s="20" customFormat="1"/>
    <row r="180" s="20" customFormat="1"/>
    <row r="181" s="20" customFormat="1"/>
    <row r="182" s="20" customFormat="1"/>
    <row r="183" s="20" customFormat="1"/>
    <row r="184" s="20" customFormat="1"/>
    <row r="185" s="20" customFormat="1"/>
    <row r="186" s="20" customFormat="1"/>
    <row r="187" s="20" customFormat="1"/>
    <row r="188" s="20" customFormat="1"/>
    <row r="189" s="20" customFormat="1"/>
    <row r="190" s="20" customFormat="1"/>
    <row r="191" s="20" customFormat="1"/>
    <row r="192" s="20" customFormat="1"/>
    <row r="193" s="20" customFormat="1"/>
    <row r="194" s="20" customFormat="1"/>
    <row r="195" s="20" customFormat="1"/>
    <row r="196" s="20" customFormat="1"/>
    <row r="197" s="20" customFormat="1"/>
    <row r="198" s="20" customFormat="1"/>
    <row r="199" s="20" customFormat="1"/>
    <row r="200" s="20" customFormat="1"/>
    <row r="201" s="20" customFormat="1"/>
    <row r="202" s="20" customFormat="1"/>
    <row r="203" s="20" customFormat="1"/>
    <row r="204" s="20" customFormat="1"/>
    <row r="205" s="20" customFormat="1"/>
    <row r="206" s="20" customFormat="1"/>
    <row r="207" s="20" customFormat="1"/>
    <row r="208" s="20" customFormat="1"/>
    <row r="209" s="20" customFormat="1"/>
    <row r="210" s="20" customFormat="1"/>
    <row r="211" s="20" customFormat="1"/>
    <row r="212" s="20" customFormat="1"/>
    <row r="213" s="20" customFormat="1"/>
    <row r="214" s="20" customFormat="1"/>
    <row r="215" s="20" customFormat="1"/>
    <row r="216" s="20" customFormat="1"/>
    <row r="217" s="20" customFormat="1"/>
    <row r="218" s="20" customFormat="1"/>
    <row r="219" s="20" customFormat="1"/>
    <row r="220" s="20" customFormat="1"/>
    <row r="221" s="20" customFormat="1"/>
    <row r="222" s="20" customFormat="1"/>
    <row r="223" s="20" customFormat="1"/>
    <row r="224" s="20" customFormat="1"/>
    <row r="225" s="20" customFormat="1"/>
    <row r="226" s="20" customFormat="1"/>
    <row r="227" s="20" customFormat="1"/>
    <row r="228" s="20" customFormat="1"/>
    <row r="229" s="20" customFormat="1"/>
    <row r="230" s="20" customFormat="1"/>
    <row r="231" s="20" customFormat="1"/>
    <row r="232" s="20" customFormat="1"/>
    <row r="233" s="20" customFormat="1"/>
    <row r="234" s="20" customFormat="1"/>
    <row r="235" s="20" customFormat="1"/>
    <row r="236" s="20" customFormat="1"/>
    <row r="237" s="20" customFormat="1"/>
    <row r="238" s="20" customFormat="1"/>
    <row r="239" s="20" customFormat="1"/>
    <row r="240" s="20" customFormat="1"/>
    <row r="241" s="20" customFormat="1"/>
    <row r="242" s="20" customFormat="1"/>
    <row r="243" s="20" customFormat="1"/>
    <row r="244" s="20" customFormat="1"/>
    <row r="245" s="20" customFormat="1"/>
    <row r="246" s="20" customFormat="1"/>
    <row r="247" s="20" customFormat="1"/>
    <row r="248" s="20" customFormat="1"/>
    <row r="249" s="20" customFormat="1"/>
    <row r="250" s="20" customFormat="1"/>
    <row r="251" s="20" customFormat="1"/>
    <row r="252" s="20" customFormat="1"/>
    <row r="253" s="20" customFormat="1"/>
    <row r="254" s="20" customFormat="1"/>
    <row r="255" s="20" customFormat="1"/>
    <row r="256" s="20" customFormat="1"/>
    <row r="257" s="20" customFormat="1"/>
    <row r="258" s="20" customFormat="1"/>
    <row r="259" s="20" customFormat="1"/>
    <row r="260" s="20" customFormat="1"/>
    <row r="261" s="20" customFormat="1"/>
    <row r="262" s="20" customFormat="1"/>
    <row r="263" s="20" customFormat="1"/>
    <row r="264" s="20" customFormat="1"/>
    <row r="265" s="20" customFormat="1"/>
    <row r="266" s="20" customFormat="1"/>
    <row r="267" s="20" customFormat="1"/>
    <row r="268" s="20" customFormat="1"/>
    <row r="269" s="20" customFormat="1"/>
    <row r="270" s="20" customFormat="1"/>
    <row r="271" s="20" customFormat="1"/>
    <row r="272" s="20" customFormat="1"/>
    <row r="273" s="20" customFormat="1"/>
    <row r="274" s="20" customFormat="1"/>
    <row r="275" s="20" customFormat="1"/>
    <row r="276" s="20" customFormat="1"/>
    <row r="277" s="20" customFormat="1"/>
    <row r="278" s="20" customFormat="1"/>
    <row r="279" s="20" customFormat="1"/>
    <row r="280" s="20" customFormat="1"/>
    <row r="281" s="20" customFormat="1"/>
    <row r="282" s="20" customFormat="1"/>
    <row r="283" s="20" customFormat="1"/>
    <row r="284" s="20" customFormat="1"/>
    <row r="285" s="20" customFormat="1"/>
    <row r="286" s="20" customFormat="1"/>
    <row r="287" s="20" customFormat="1"/>
    <row r="288" s="20" customFormat="1"/>
    <row r="289" s="20" customFormat="1"/>
    <row r="290" s="20" customFormat="1"/>
    <row r="291" s="20" customFormat="1"/>
    <row r="292" s="20" customFormat="1"/>
    <row r="293" s="20" customFormat="1"/>
    <row r="294" s="20" customFormat="1"/>
    <row r="295" s="20" customFormat="1"/>
    <row r="296" s="20" customFormat="1"/>
    <row r="297" s="20" customFormat="1"/>
    <row r="298" s="20" customFormat="1"/>
    <row r="299" s="20" customFormat="1"/>
    <row r="300" s="20" customFormat="1"/>
    <row r="301" s="20" customFormat="1"/>
    <row r="302" s="20" customFormat="1"/>
    <row r="303" s="20" customFormat="1"/>
    <row r="304" s="20" customFormat="1"/>
    <row r="305" s="20" customFormat="1"/>
    <row r="306" s="20" customFormat="1"/>
    <row r="307" s="20" customFormat="1"/>
    <row r="308" s="20" customFormat="1"/>
    <row r="309" s="20" customFormat="1"/>
    <row r="310" s="20" customFormat="1"/>
    <row r="311" s="20" customFormat="1"/>
    <row r="312" s="20" customFormat="1"/>
    <row r="313" s="20" customFormat="1"/>
    <row r="314" s="20" customFormat="1"/>
    <row r="315" s="20" customFormat="1"/>
    <row r="316" s="20" customFormat="1"/>
    <row r="317" s="20" customFormat="1"/>
    <row r="318" s="20" customFormat="1"/>
    <row r="319" s="20" customFormat="1"/>
    <row r="320" s="20" customFormat="1"/>
    <row r="321" s="20" customFormat="1"/>
    <row r="322" s="20" customFormat="1"/>
    <row r="323" s="20" customFormat="1"/>
    <row r="324" s="20" customFormat="1"/>
    <row r="325" s="20" customFormat="1"/>
    <row r="326" s="20" customFormat="1"/>
    <row r="327" s="20" customFormat="1"/>
    <row r="328" s="20" customFormat="1"/>
    <row r="329" s="20" customFormat="1"/>
    <row r="330" s="20" customFormat="1"/>
    <row r="331" s="20" customFormat="1"/>
    <row r="332" s="20" customFormat="1"/>
    <row r="333" s="20" customFormat="1"/>
    <row r="334" s="20" customFormat="1"/>
    <row r="335" s="20" customFormat="1"/>
    <row r="336" s="20" customFormat="1"/>
    <row r="337" s="20" customFormat="1"/>
    <row r="338" s="20" customFormat="1"/>
    <row r="339" s="20" customFormat="1"/>
    <row r="340" s="20" customFormat="1"/>
    <row r="341" s="20" customFormat="1"/>
    <row r="342" s="20" customFormat="1"/>
    <row r="343" s="20" customFormat="1"/>
    <row r="344" s="20" customFormat="1"/>
    <row r="345" s="20" customFormat="1"/>
    <row r="346" s="20" customFormat="1"/>
    <row r="347" s="20" customFormat="1"/>
    <row r="348" s="20" customFormat="1"/>
    <row r="349" s="20" customFormat="1"/>
    <row r="350" s="20" customFormat="1"/>
    <row r="351" s="20" customFormat="1"/>
    <row r="352" s="20" customFormat="1"/>
    <row r="353" s="20" customFormat="1"/>
    <row r="354" s="20" customFormat="1"/>
    <row r="355" s="20" customFormat="1"/>
    <row r="356" s="20" customFormat="1"/>
    <row r="357" s="20" customFormat="1"/>
    <row r="358" s="20" customFormat="1"/>
    <row r="359" s="20" customFormat="1"/>
    <row r="360" s="20" customFormat="1"/>
    <row r="361" s="20" customFormat="1"/>
    <row r="362" s="20" customFormat="1"/>
    <row r="363" s="20" customFormat="1"/>
    <row r="364" s="20" customFormat="1"/>
    <row r="365" s="20" customFormat="1"/>
    <row r="366" s="20" customFormat="1"/>
    <row r="367" s="20" customFormat="1"/>
    <row r="368" s="20" customFormat="1"/>
    <row r="369" s="20" customFormat="1"/>
    <row r="370" s="20" customFormat="1"/>
    <row r="371" s="20" customFormat="1"/>
    <row r="372" s="20" customFormat="1"/>
    <row r="373" s="20" customFormat="1"/>
    <row r="374" s="20" customFormat="1"/>
    <row r="375" s="20" customFormat="1"/>
    <row r="376" s="20" customFormat="1"/>
    <row r="377" s="20" customFormat="1"/>
    <row r="378" s="20" customFormat="1"/>
    <row r="379" s="20" customFormat="1"/>
    <row r="380" s="20" customFormat="1"/>
    <row r="381" s="20" customFormat="1"/>
    <row r="382" s="20" customFormat="1"/>
    <row r="383" s="20" customFormat="1"/>
    <row r="384" s="20" customFormat="1"/>
    <row r="385" s="20" customFormat="1"/>
    <row r="386" s="20" customFormat="1"/>
    <row r="387" s="20" customFormat="1"/>
    <row r="388" s="20" customFormat="1"/>
    <row r="389" s="20" customFormat="1"/>
    <row r="390" s="20" customFormat="1"/>
    <row r="391" s="20" customFormat="1"/>
    <row r="392" s="20" customFormat="1"/>
    <row r="393" s="20" customFormat="1"/>
    <row r="394" s="20" customFormat="1"/>
    <row r="395" s="20" customFormat="1"/>
    <row r="396" s="20" customFormat="1"/>
    <row r="397" s="20" customFormat="1"/>
    <row r="398" s="20" customFormat="1"/>
    <row r="399" s="20" customFormat="1"/>
    <row r="400" s="20" customFormat="1"/>
    <row r="401" s="20" customFormat="1"/>
    <row r="402" s="20" customFormat="1"/>
    <row r="403" s="20" customFormat="1"/>
    <row r="404" s="20" customFormat="1"/>
    <row r="405" s="20" customFormat="1"/>
    <row r="406" s="20" customFormat="1"/>
    <row r="407" s="20" customFormat="1"/>
    <row r="408" s="20" customFormat="1"/>
    <row r="409" s="20" customFormat="1"/>
    <row r="410" s="20" customFormat="1"/>
    <row r="411" s="20" customFormat="1"/>
    <row r="412" s="20" customFormat="1"/>
    <row r="413" s="20" customFormat="1"/>
    <row r="414" s="20" customFormat="1"/>
    <row r="415" s="20" customFormat="1"/>
    <row r="416" s="20" customFormat="1"/>
    <row r="417" s="20" customFormat="1"/>
    <row r="418" s="20" customFormat="1"/>
    <row r="419" s="20" customFormat="1"/>
    <row r="420" s="20" customFormat="1"/>
    <row r="421" s="20" customFormat="1"/>
    <row r="422" s="20" customFormat="1"/>
    <row r="423" s="20" customFormat="1"/>
    <row r="424" s="20" customFormat="1"/>
    <row r="425" s="20" customFormat="1"/>
    <row r="426" s="20" customFormat="1"/>
    <row r="427" s="20" customFormat="1"/>
    <row r="428" s="20" customFormat="1"/>
    <row r="429" s="20" customFormat="1"/>
    <row r="430" s="20" customFormat="1"/>
    <row r="431" s="20" customFormat="1"/>
    <row r="432" s="20" customFormat="1"/>
    <row r="433" s="20" customFormat="1"/>
    <row r="434" s="20" customFormat="1"/>
    <row r="435" s="20" customFormat="1"/>
    <row r="436" s="20" customFormat="1"/>
    <row r="437" s="20" customFormat="1"/>
    <row r="438" s="20" customFormat="1"/>
    <row r="439" s="20" customFormat="1"/>
    <row r="440" s="20" customFormat="1"/>
    <row r="441" s="20" customFormat="1"/>
    <row r="442" s="20" customFormat="1"/>
    <row r="443" s="20" customFormat="1"/>
    <row r="444" s="20" customFormat="1"/>
    <row r="445" s="20" customFormat="1"/>
    <row r="446" s="20" customFormat="1"/>
    <row r="447" s="20" customFormat="1"/>
    <row r="448" s="20" customFormat="1"/>
    <row r="449" s="20" customFormat="1"/>
    <row r="450" s="20" customFormat="1"/>
    <row r="451" s="20" customFormat="1"/>
    <row r="452" s="20" customFormat="1"/>
    <row r="453" s="20" customFormat="1"/>
    <row r="454" s="20" customFormat="1"/>
    <row r="455" s="20" customFormat="1"/>
    <row r="456" s="20" customFormat="1"/>
    <row r="457" s="20" customFormat="1"/>
    <row r="458" s="20" customFormat="1"/>
    <row r="459" s="20" customFormat="1"/>
    <row r="460" s="20" customFormat="1"/>
    <row r="461" s="20" customFormat="1"/>
    <row r="462" s="20" customFormat="1"/>
    <row r="463" s="20" customFormat="1"/>
    <row r="464" s="20" customFormat="1"/>
    <row r="465" s="20" customFormat="1"/>
    <row r="466" s="20" customFormat="1"/>
    <row r="467" s="20" customFormat="1"/>
    <row r="468" s="20" customFormat="1"/>
    <row r="469" s="20" customFormat="1"/>
    <row r="470" s="20" customFormat="1"/>
    <row r="471" s="20" customFormat="1"/>
    <row r="472" s="20" customFormat="1"/>
    <row r="473" s="20" customFormat="1"/>
    <row r="474" s="20" customFormat="1"/>
    <row r="475" s="20" customFormat="1"/>
    <row r="476" s="20" customFormat="1"/>
    <row r="477" s="20" customFormat="1"/>
    <row r="478" s="20" customFormat="1"/>
    <row r="479" s="20" customFormat="1"/>
    <row r="480" s="20" customFormat="1"/>
    <row r="481" s="20" customFormat="1"/>
    <row r="482" s="20" customFormat="1"/>
    <row r="483" s="20" customFormat="1"/>
    <row r="484" s="20" customFormat="1"/>
    <row r="485" s="20" customFormat="1"/>
    <row r="486" s="20" customFormat="1"/>
    <row r="487" s="20" customFormat="1"/>
    <row r="488" s="20" customFormat="1"/>
    <row r="489" s="20" customFormat="1"/>
    <row r="490" s="20" customFormat="1"/>
    <row r="491" s="20" customFormat="1"/>
    <row r="492" s="20" customFormat="1"/>
    <row r="493" s="20" customFormat="1"/>
    <row r="494" s="20" customFormat="1"/>
    <row r="495" s="20" customFormat="1"/>
    <row r="496" s="20" customFormat="1"/>
    <row r="497" s="20" customFormat="1"/>
    <row r="498" s="20" customFormat="1"/>
    <row r="499" s="20" customFormat="1"/>
    <row r="500" s="20" customFormat="1"/>
    <row r="501" s="20" customFormat="1"/>
    <row r="502" s="20" customFormat="1"/>
    <row r="503" s="20" customFormat="1"/>
    <row r="504" s="20" customFormat="1"/>
    <row r="505" s="20" customFormat="1"/>
    <row r="506" s="20" customFormat="1"/>
    <row r="507" s="20" customFormat="1"/>
    <row r="508" s="20" customFormat="1"/>
    <row r="509" s="20" customFormat="1"/>
    <row r="510" s="20" customFormat="1"/>
    <row r="511" s="20" customFormat="1"/>
    <row r="512" s="20" customFormat="1"/>
    <row r="513" s="20" customFormat="1"/>
    <row r="514" s="20" customFormat="1"/>
    <row r="515" s="20" customFormat="1"/>
    <row r="516" s="20" customFormat="1"/>
    <row r="517" s="20" customFormat="1"/>
    <row r="518" s="20" customFormat="1"/>
    <row r="519" s="20" customFormat="1"/>
    <row r="520" s="20" customFormat="1"/>
    <row r="521" s="20" customFormat="1"/>
    <row r="522" s="20" customFormat="1"/>
    <row r="523" s="20" customFormat="1"/>
    <row r="524" s="20" customFormat="1"/>
    <row r="525" s="20" customFormat="1"/>
    <row r="526" s="20" customFormat="1"/>
    <row r="527" s="20" customFormat="1"/>
    <row r="528" s="20" customFormat="1"/>
    <row r="529" s="20" customFormat="1"/>
    <row r="530" s="20" customFormat="1"/>
    <row r="531" s="20" customFormat="1"/>
    <row r="532" s="20" customFormat="1"/>
    <row r="533" s="20" customFormat="1"/>
    <row r="534" s="20" customFormat="1"/>
    <row r="535" s="20" customFormat="1"/>
    <row r="536" s="20" customFormat="1"/>
    <row r="537" s="20" customFormat="1"/>
    <row r="538" s="20" customFormat="1"/>
    <row r="539" s="20" customFormat="1"/>
    <row r="540" s="20" customFormat="1"/>
    <row r="541" s="20" customFormat="1"/>
    <row r="542" s="20" customFormat="1"/>
    <row r="543" s="20" customFormat="1"/>
    <row r="544" s="20" customFormat="1"/>
    <row r="545" s="20" customFormat="1"/>
    <row r="546" s="20" customFormat="1"/>
    <row r="547" s="20" customFormat="1"/>
    <row r="548" s="20" customFormat="1"/>
    <row r="549" s="20" customFormat="1"/>
    <row r="550" s="20" customFormat="1"/>
    <row r="551" s="20" customFormat="1"/>
    <row r="552" s="20" customFormat="1"/>
    <row r="553" s="20" customFormat="1"/>
    <row r="554" s="20" customFormat="1"/>
    <row r="555" s="20" customFormat="1"/>
    <row r="556" s="20" customFormat="1"/>
    <row r="557" s="20" customFormat="1"/>
    <row r="558" s="20" customFormat="1"/>
    <row r="559" s="20" customFormat="1"/>
    <row r="560" s="20" customFormat="1"/>
    <row r="561" s="20" customFormat="1"/>
    <row r="562" s="20" customFormat="1"/>
    <row r="563" s="20" customFormat="1"/>
    <row r="564" s="20" customFormat="1"/>
    <row r="565" s="20" customFormat="1"/>
    <row r="566" s="20" customFormat="1"/>
    <row r="567" s="20" customFormat="1"/>
    <row r="568" s="20" customFormat="1"/>
    <row r="569" s="20" customFormat="1"/>
    <row r="570" s="20" customFormat="1"/>
    <row r="571" s="20" customFormat="1"/>
    <row r="572" s="20" customFormat="1"/>
    <row r="573" s="20" customFormat="1"/>
    <row r="574" s="20" customFormat="1"/>
    <row r="575" s="20" customFormat="1"/>
    <row r="576" s="20" customFormat="1"/>
    <row r="577" s="20" customFormat="1"/>
    <row r="578" s="20" customFormat="1"/>
    <row r="579" s="20" customFormat="1"/>
    <row r="580" s="20" customFormat="1"/>
    <row r="581" s="20" customFormat="1"/>
    <row r="582" s="20" customFormat="1"/>
    <row r="583" s="20" customFormat="1"/>
    <row r="584" s="20" customFormat="1"/>
    <row r="585" s="20" customFormat="1"/>
    <row r="586" s="20" customFormat="1"/>
    <row r="587" s="20" customFormat="1"/>
    <row r="588" s="20" customFormat="1"/>
    <row r="589" s="20" customFormat="1"/>
    <row r="590" s="20" customFormat="1"/>
    <row r="591" s="20" customFormat="1"/>
    <row r="592" s="20" customFormat="1"/>
    <row r="593" s="20" customFormat="1"/>
    <row r="594" s="20" customFormat="1"/>
    <row r="595" s="20" customFormat="1"/>
    <row r="596" s="20" customFormat="1"/>
    <row r="597" s="20" customFormat="1"/>
    <row r="598" s="20" customFormat="1"/>
    <row r="599" s="20" customFormat="1"/>
    <row r="600" s="20" customFormat="1"/>
    <row r="601" s="20" customFormat="1"/>
    <row r="602" s="20" customFormat="1"/>
    <row r="603" s="20" customFormat="1"/>
    <row r="604" s="20" customFormat="1"/>
    <row r="605" s="20" customFormat="1"/>
    <row r="606" s="20" customFormat="1"/>
    <row r="607" s="20" customFormat="1"/>
    <row r="608" s="20" customFormat="1"/>
    <row r="609" s="20" customFormat="1"/>
    <row r="610" s="20" customFormat="1"/>
    <row r="611" s="20" customFormat="1"/>
    <row r="612" s="20" customFormat="1"/>
    <row r="613" s="20" customFormat="1"/>
    <row r="614" s="20" customFormat="1"/>
    <row r="615" s="20" customFormat="1"/>
    <row r="616" s="20" customFormat="1"/>
    <row r="617" s="20" customFormat="1"/>
    <row r="618" s="20" customFormat="1"/>
    <row r="619" s="20" customFormat="1"/>
    <row r="620" s="20" customFormat="1"/>
    <row r="621" s="20" customFormat="1"/>
    <row r="622" s="20" customFormat="1"/>
    <row r="623" s="20" customFormat="1"/>
    <row r="624" s="20" customFormat="1"/>
    <row r="625" s="20" customFormat="1"/>
    <row r="626" s="20" customFormat="1"/>
    <row r="627" s="20" customFormat="1"/>
    <row r="628" s="20" customFormat="1"/>
    <row r="629" s="20" customFormat="1"/>
    <row r="630" s="20" customFormat="1"/>
    <row r="631" s="20" customFormat="1"/>
    <row r="632" s="20" customFormat="1"/>
    <row r="633" s="20" customFormat="1"/>
    <row r="634" s="20" customFormat="1"/>
    <row r="635" s="20" customFormat="1"/>
    <row r="636" s="20" customFormat="1"/>
    <row r="637" s="20" customFormat="1"/>
    <row r="638" s="20" customFormat="1"/>
  </sheetData>
  <mergeCells count="18">
    <mergeCell ref="B19:C19"/>
    <mergeCell ref="B21:C21"/>
    <mergeCell ref="E30:F30"/>
    <mergeCell ref="A3:F3"/>
    <mergeCell ref="A1:F1"/>
    <mergeCell ref="A2:F2"/>
    <mergeCell ref="E29:F29"/>
    <mergeCell ref="F4:F5"/>
    <mergeCell ref="A4:A5"/>
    <mergeCell ref="B4:B5"/>
    <mergeCell ref="C4:C5"/>
    <mergeCell ref="D4:D5"/>
    <mergeCell ref="E4:E5"/>
    <mergeCell ref="B25:E25"/>
    <mergeCell ref="B6:C6"/>
    <mergeCell ref="B10:C10"/>
    <mergeCell ref="B14:C14"/>
    <mergeCell ref="B17:C17"/>
  </mergeCells>
  <pageMargins left="0.21" right="0.26"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8" zoomScaleSheetLayoutView="86" workbookViewId="0">
      <selection activeCell="F20" sqref="F20"/>
    </sheetView>
  </sheetViews>
  <sheetFormatPr defaultColWidth="8.88671875" defaultRowHeight="13.8"/>
  <cols>
    <col min="1" max="1" width="6.6640625" style="586" customWidth="1"/>
    <col min="2" max="2" width="25.88671875" style="586" customWidth="1"/>
    <col min="3" max="3" width="8.33203125" style="586" customWidth="1"/>
    <col min="4" max="4" width="12.5546875" style="586" customWidth="1"/>
    <col min="5" max="5" width="22.6640625" style="586" customWidth="1"/>
    <col min="6" max="6" width="19.6640625" style="586" customWidth="1"/>
    <col min="7" max="16384" width="8.88671875" style="586"/>
  </cols>
  <sheetData>
    <row r="1" spans="1:7" ht="22.8">
      <c r="A1" s="852" t="s">
        <v>703</v>
      </c>
      <c r="B1" s="852"/>
      <c r="C1" s="852"/>
      <c r="D1" s="852"/>
      <c r="E1" s="852"/>
      <c r="F1" s="852"/>
    </row>
    <row r="2" spans="1:7" ht="51" customHeight="1">
      <c r="A2" s="965" t="s">
        <v>881</v>
      </c>
      <c r="B2" s="966"/>
      <c r="C2" s="966"/>
      <c r="D2" s="966"/>
      <c r="E2" s="966"/>
      <c r="F2" s="967"/>
    </row>
    <row r="3" spans="1:7" ht="24.6" customHeight="1">
      <c r="A3" s="961" t="s">
        <v>880</v>
      </c>
      <c r="B3" s="962"/>
      <c r="C3" s="962"/>
      <c r="D3" s="962"/>
      <c r="E3" s="962"/>
      <c r="F3" s="963"/>
    </row>
    <row r="4" spans="1:7" ht="27.6">
      <c r="A4" s="587" t="s">
        <v>84</v>
      </c>
      <c r="B4" s="587" t="s">
        <v>85</v>
      </c>
      <c r="C4" s="587" t="s">
        <v>86</v>
      </c>
      <c r="D4" s="587" t="s">
        <v>87</v>
      </c>
      <c r="E4" s="587" t="s">
        <v>88</v>
      </c>
      <c r="F4" s="587" t="s">
        <v>89</v>
      </c>
    </row>
    <row r="5" spans="1:7" ht="81" customHeight="1">
      <c r="A5" s="791">
        <v>1</v>
      </c>
      <c r="B5" s="942" t="s">
        <v>813</v>
      </c>
      <c r="C5" s="943"/>
      <c r="D5" s="943"/>
      <c r="E5" s="943"/>
      <c r="F5" s="19"/>
    </row>
    <row r="6" spans="1:7">
      <c r="A6" s="588"/>
      <c r="B6" s="589" t="s">
        <v>704</v>
      </c>
      <c r="C6" s="589">
        <v>25000</v>
      </c>
      <c r="D6" s="588" t="s">
        <v>705</v>
      </c>
      <c r="E6" s="590">
        <f>'WS DATA'!K47</f>
        <v>5.9647874999999999</v>
      </c>
      <c r="F6" s="591">
        <f>E6*C6</f>
        <v>149119.6875</v>
      </c>
    </row>
    <row r="7" spans="1:7" ht="180" customHeight="1">
      <c r="A7" s="791">
        <v>2</v>
      </c>
      <c r="B7" s="964" t="s">
        <v>706</v>
      </c>
      <c r="C7" s="964"/>
      <c r="D7" s="964"/>
      <c r="E7" s="964"/>
      <c r="F7" s="592"/>
      <c r="G7" s="593"/>
    </row>
    <row r="8" spans="1:7">
      <c r="A8" s="588"/>
      <c r="B8" s="588"/>
      <c r="C8" s="588">
        <v>1</v>
      </c>
      <c r="D8" s="588" t="s">
        <v>707</v>
      </c>
      <c r="E8" s="590">
        <f>'WS DATA'!K41</f>
        <v>45952.422720000002</v>
      </c>
      <c r="F8" s="591">
        <f>E8</f>
        <v>45952.422720000002</v>
      </c>
    </row>
    <row r="9" spans="1:7" ht="57.6" customHeight="1">
      <c r="A9" s="791">
        <v>3</v>
      </c>
      <c r="B9" s="964" t="s">
        <v>708</v>
      </c>
      <c r="C9" s="964"/>
      <c r="D9" s="964"/>
      <c r="E9" s="964"/>
      <c r="F9" s="592"/>
      <c r="G9" s="593"/>
    </row>
    <row r="10" spans="1:7">
      <c r="A10" s="588"/>
      <c r="B10" s="588"/>
      <c r="C10" s="588">
        <v>210</v>
      </c>
      <c r="D10" s="588" t="s">
        <v>607</v>
      </c>
      <c r="E10" s="590">
        <f>'WS DATA'!K144</f>
        <v>537</v>
      </c>
      <c r="F10" s="591">
        <f>E10*C10</f>
        <v>112770</v>
      </c>
    </row>
    <row r="11" spans="1:7" ht="60" customHeight="1">
      <c r="A11" s="791">
        <v>4</v>
      </c>
      <c r="B11" s="964" t="s">
        <v>709</v>
      </c>
      <c r="C11" s="964"/>
      <c r="D11" s="964"/>
      <c r="E11" s="964"/>
      <c r="F11" s="592"/>
    </row>
    <row r="12" spans="1:7">
      <c r="A12" s="588"/>
      <c r="B12" s="588"/>
      <c r="C12" s="588">
        <v>165</v>
      </c>
      <c r="D12" s="588" t="s">
        <v>607</v>
      </c>
      <c r="E12" s="590">
        <f>'WS DATA'!K128</f>
        <v>420</v>
      </c>
      <c r="F12" s="591">
        <f>E12*C12</f>
        <v>69300</v>
      </c>
    </row>
    <row r="13" spans="1:7" ht="81.599999999999994" customHeight="1">
      <c r="A13" s="794">
        <v>5</v>
      </c>
      <c r="B13" s="957" t="s">
        <v>839</v>
      </c>
      <c r="C13" s="958"/>
      <c r="D13" s="958"/>
      <c r="E13" s="958"/>
      <c r="F13" s="793"/>
    </row>
    <row r="14" spans="1:7">
      <c r="A14" s="588"/>
      <c r="B14" s="588"/>
      <c r="C14" s="588">
        <v>5</v>
      </c>
      <c r="D14" s="588" t="s">
        <v>845</v>
      </c>
      <c r="E14" s="590">
        <f>'WS DATA'!I152</f>
        <v>4648.5989</v>
      </c>
      <c r="F14" s="591">
        <f>E14*C14</f>
        <v>23242.994500000001</v>
      </c>
    </row>
    <row r="15" spans="1:7" ht="78" customHeight="1">
      <c r="A15" s="588"/>
      <c r="B15" s="959" t="s">
        <v>855</v>
      </c>
      <c r="C15" s="960"/>
      <c r="D15" s="960"/>
      <c r="E15" s="960"/>
      <c r="F15" s="820"/>
    </row>
    <row r="16" spans="1:7" ht="16.2" customHeight="1">
      <c r="A16" s="588"/>
      <c r="B16" s="808" t="s">
        <v>862</v>
      </c>
      <c r="C16" s="821">
        <v>50</v>
      </c>
      <c r="D16" s="821" t="s">
        <v>866</v>
      </c>
      <c r="E16" s="822">
        <f>'WS DATA'!K170</f>
        <v>140</v>
      </c>
      <c r="F16" s="823">
        <f>E16*C16</f>
        <v>7000</v>
      </c>
    </row>
    <row r="17" spans="1:6">
      <c r="A17" s="588"/>
      <c r="B17" s="808" t="s">
        <v>863</v>
      </c>
      <c r="C17" s="588">
        <v>100</v>
      </c>
      <c r="D17" s="588" t="s">
        <v>607</v>
      </c>
      <c r="E17" s="590">
        <f>'WS DATA'!K176</f>
        <v>219</v>
      </c>
      <c r="F17" s="591">
        <f>E17*C17</f>
        <v>21900</v>
      </c>
    </row>
    <row r="18" spans="1:6">
      <c r="A18" s="588"/>
      <c r="B18" s="808" t="s">
        <v>865</v>
      </c>
      <c r="C18" s="588">
        <v>100</v>
      </c>
      <c r="D18" s="588" t="s">
        <v>607</v>
      </c>
      <c r="E18" s="590">
        <f>'WS DATA'!K188</f>
        <v>496</v>
      </c>
      <c r="F18" s="591">
        <f>E18*C18</f>
        <v>49600</v>
      </c>
    </row>
    <row r="19" spans="1:6">
      <c r="A19" s="588"/>
      <c r="B19" s="588"/>
      <c r="C19" s="970" t="s">
        <v>17</v>
      </c>
      <c r="D19" s="971"/>
      <c r="E19" s="972"/>
      <c r="F19" s="591">
        <f>SUM(F5:F18)</f>
        <v>478885.10472000006</v>
      </c>
    </row>
    <row r="20" spans="1:6" ht="15.6">
      <c r="A20" s="588"/>
      <c r="B20" s="588"/>
      <c r="C20" s="588"/>
      <c r="D20" s="588"/>
      <c r="E20" s="594" t="s">
        <v>95</v>
      </c>
      <c r="F20" s="843">
        <f>SUM(F19:F19)</f>
        <v>478885.10472000006</v>
      </c>
    </row>
    <row r="22" spans="1:6" ht="52.2" customHeight="1"/>
    <row r="23" spans="1:6" ht="64.2" customHeight="1"/>
    <row r="25" spans="1:6">
      <c r="B25" s="968"/>
      <c r="C25" s="968"/>
      <c r="D25" s="968"/>
      <c r="E25" s="968"/>
      <c r="F25" s="968"/>
    </row>
    <row r="26" spans="1:6">
      <c r="B26" s="968"/>
      <c r="C26" s="969"/>
      <c r="D26" s="968"/>
      <c r="E26" s="968"/>
      <c r="F26" s="968"/>
    </row>
  </sheetData>
  <mergeCells count="14">
    <mergeCell ref="B26:C26"/>
    <mergeCell ref="D26:F26"/>
    <mergeCell ref="C19:E19"/>
    <mergeCell ref="B25:C25"/>
    <mergeCell ref="D25:F25"/>
    <mergeCell ref="B13:E13"/>
    <mergeCell ref="B15:E15"/>
    <mergeCell ref="A3:F3"/>
    <mergeCell ref="B11:E11"/>
    <mergeCell ref="A1:F1"/>
    <mergeCell ref="A2:F2"/>
    <mergeCell ref="B5:E5"/>
    <mergeCell ref="B7:E7"/>
    <mergeCell ref="B9:E9"/>
  </mergeCells>
  <pageMargins left="0.7" right="0.7" top="0.75" bottom="0.75" header="0.3" footer="0.3"/>
  <pageSetup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0"/>
  <sheetViews>
    <sheetView topLeftCell="A149" workbookViewId="0">
      <selection activeCell="E175" sqref="E175"/>
    </sheetView>
  </sheetViews>
  <sheetFormatPr defaultColWidth="8.88671875" defaultRowHeight="14.4"/>
  <cols>
    <col min="1" max="1" width="4.33203125" style="610" customWidth="1"/>
    <col min="2" max="2" width="3.44140625" style="610" customWidth="1"/>
    <col min="3" max="3" width="36" style="610" customWidth="1"/>
    <col min="4" max="4" width="8.6640625" style="610" bestFit="1" customWidth="1"/>
    <col min="5" max="5" width="11.109375" style="610" customWidth="1"/>
    <col min="6" max="6" width="9.6640625" style="610" customWidth="1"/>
    <col min="7" max="8" width="8.5546875" style="610" bestFit="1" customWidth="1"/>
    <col min="9" max="9" width="9.6640625" style="610" customWidth="1"/>
    <col min="10" max="16384" width="8.88671875" style="610"/>
  </cols>
  <sheetData>
    <row r="1" spans="1:9" ht="22.8" customHeight="1">
      <c r="A1" s="864" t="s">
        <v>82</v>
      </c>
      <c r="B1" s="864"/>
      <c r="C1" s="864"/>
      <c r="D1" s="864"/>
      <c r="E1" s="864"/>
      <c r="F1" s="864"/>
      <c r="G1" s="864"/>
      <c r="H1" s="864"/>
      <c r="I1" s="864"/>
    </row>
    <row r="2" spans="1:9" ht="33" customHeight="1">
      <c r="A2" s="975" t="s">
        <v>869</v>
      </c>
      <c r="B2" s="975"/>
      <c r="C2" s="975"/>
      <c r="D2" s="975"/>
      <c r="E2" s="975"/>
      <c r="F2" s="975"/>
      <c r="G2" s="975"/>
      <c r="H2" s="975"/>
      <c r="I2" s="975"/>
    </row>
    <row r="3" spans="1:9" ht="56.4" customHeight="1">
      <c r="A3" s="615">
        <v>1</v>
      </c>
      <c r="B3" s="646"/>
      <c r="C3" s="973" t="s">
        <v>778</v>
      </c>
      <c r="D3" s="979"/>
      <c r="E3" s="979"/>
      <c r="F3" s="979"/>
      <c r="G3" s="979"/>
      <c r="H3" s="979"/>
      <c r="I3" s="979"/>
    </row>
    <row r="4" spans="1:9">
      <c r="A4" s="615"/>
      <c r="B4" s="646"/>
      <c r="C4" s="647" t="s">
        <v>779</v>
      </c>
      <c r="D4" s="648"/>
      <c r="E4" s="649"/>
      <c r="F4" s="648"/>
      <c r="G4" s="650"/>
      <c r="H4" s="651" t="str">
        <f t="shared" ref="H4:H12" si="0">IF(E4="","",IF(E4="No.","Each",IF(E4="Nos.","Each",E4)))</f>
        <v/>
      </c>
      <c r="I4" s="652"/>
    </row>
    <row r="5" spans="1:9">
      <c r="A5" s="615"/>
      <c r="B5" s="653"/>
      <c r="C5" s="608" t="s">
        <v>780</v>
      </c>
      <c r="D5" s="648"/>
      <c r="E5" s="649"/>
      <c r="F5" s="648"/>
      <c r="G5" s="650"/>
      <c r="H5" s="651"/>
      <c r="I5" s="652"/>
    </row>
    <row r="6" spans="1:9">
      <c r="A6" s="615"/>
      <c r="B6" s="653"/>
      <c r="C6" s="607" t="s">
        <v>781</v>
      </c>
      <c r="D6" s="648"/>
      <c r="E6" s="649"/>
      <c r="F6" s="648"/>
      <c r="G6" s="650"/>
      <c r="H6" s="651"/>
      <c r="I6" s="652"/>
    </row>
    <row r="7" spans="1:9">
      <c r="A7" s="615"/>
      <c r="B7" s="653"/>
      <c r="C7" s="608" t="s">
        <v>782</v>
      </c>
      <c r="D7" s="648">
        <v>2</v>
      </c>
      <c r="E7" s="649" t="s">
        <v>32</v>
      </c>
      <c r="F7" s="648">
        <v>25</v>
      </c>
      <c r="G7" s="654">
        <f>'[7]Civil SoR'!$G$207</f>
        <v>1</v>
      </c>
      <c r="H7" s="651" t="str">
        <f>IF(E7="","",IF(E7="No.","Each",IF(E7="Nos.","Each",E7)))</f>
        <v>kgs</v>
      </c>
      <c r="I7" s="652">
        <f>IF(G7="",D7*F7,(D7*F7/G7))</f>
        <v>50</v>
      </c>
    </row>
    <row r="8" spans="1:9">
      <c r="A8" s="615"/>
      <c r="B8" s="653"/>
      <c r="C8" s="607" t="s">
        <v>783</v>
      </c>
      <c r="D8" s="648"/>
      <c r="E8" s="649"/>
      <c r="F8" s="648"/>
      <c r="G8" s="650"/>
      <c r="H8" s="651"/>
      <c r="I8" s="652"/>
    </row>
    <row r="9" spans="1:9">
      <c r="A9" s="615"/>
      <c r="B9" s="653"/>
      <c r="C9" s="608" t="s">
        <v>784</v>
      </c>
      <c r="D9" s="650">
        <v>6.3E-2</v>
      </c>
      <c r="E9" s="649" t="s">
        <v>19</v>
      </c>
      <c r="F9" s="648">
        <v>535</v>
      </c>
      <c r="G9" s="650">
        <v>1</v>
      </c>
      <c r="H9" s="651" t="str">
        <f t="shared" si="0"/>
        <v>Each</v>
      </c>
      <c r="I9" s="652">
        <f>IF(G9="",D9*F9,(D9*F9/G9))</f>
        <v>33.704999999999998</v>
      </c>
    </row>
    <row r="10" spans="1:9">
      <c r="A10" s="615"/>
      <c r="B10" s="653"/>
      <c r="C10" s="608" t="s">
        <v>33</v>
      </c>
      <c r="D10" s="650">
        <v>0.14699999999999999</v>
      </c>
      <c r="E10" s="649" t="s">
        <v>19</v>
      </c>
      <c r="F10" s="648">
        <v>420</v>
      </c>
      <c r="G10" s="650">
        <v>1</v>
      </c>
      <c r="H10" s="651" t="str">
        <f t="shared" si="0"/>
        <v>Each</v>
      </c>
      <c r="I10" s="652">
        <f>IF(G10="",D10*F10,(D10*F10/G10))</f>
        <v>61.739999999999995</v>
      </c>
    </row>
    <row r="11" spans="1:9">
      <c r="A11" s="615"/>
      <c r="B11" s="653"/>
      <c r="C11" s="608" t="s">
        <v>34</v>
      </c>
      <c r="D11" s="650">
        <v>0.32</v>
      </c>
      <c r="E11" s="649" t="s">
        <v>19</v>
      </c>
      <c r="F11" s="648">
        <f>'[7]Civil SoR'!$F$279</f>
        <v>350</v>
      </c>
      <c r="G11" s="650">
        <v>1</v>
      </c>
      <c r="H11" s="651" t="str">
        <f t="shared" si="0"/>
        <v>Each</v>
      </c>
      <c r="I11" s="652">
        <f>IF(G11="",D11*F11,(D11*F11/G11))</f>
        <v>112</v>
      </c>
    </row>
    <row r="12" spans="1:9">
      <c r="A12" s="615"/>
      <c r="B12" s="653"/>
      <c r="C12" s="608" t="str">
        <f>[7]Input!$C$28</f>
        <v>Add for MA @ 25%</v>
      </c>
      <c r="D12" s="655">
        <f>[7]Input!$D$28</f>
        <v>0.25</v>
      </c>
      <c r="E12" s="656"/>
      <c r="F12" s="648">
        <f>SUM(I9:I11)</f>
        <v>207.44499999999999</v>
      </c>
      <c r="G12" s="657"/>
      <c r="H12" s="658" t="str">
        <f t="shared" si="0"/>
        <v/>
      </c>
      <c r="I12" s="652">
        <f>IF(G12="",D12*F12,(D12*F12/G12))</f>
        <v>51.861249999999998</v>
      </c>
    </row>
    <row r="13" spans="1:9" ht="26.4">
      <c r="A13" s="615"/>
      <c r="B13" s="653"/>
      <c r="C13" s="608" t="s">
        <v>785</v>
      </c>
      <c r="D13" s="659">
        <v>0.01</v>
      </c>
      <c r="E13" s="660"/>
      <c r="F13" s="652">
        <f>SUM(I7:I12)</f>
        <v>309.30624999999998</v>
      </c>
      <c r="G13" s="661"/>
      <c r="H13" s="662" t="str">
        <f>IF(E13="","",IF(E13="No.","Each",IF(E13="Nos.","Each",E13)))</f>
        <v/>
      </c>
      <c r="I13" s="652">
        <f>IF(G13="",D13*F13,(D13*F13/G13))</f>
        <v>3.0930624999999998</v>
      </c>
    </row>
    <row r="14" spans="1:9">
      <c r="A14" s="615"/>
      <c r="B14" s="653"/>
      <c r="C14" s="607" t="s">
        <v>786</v>
      </c>
      <c r="D14" s="650"/>
      <c r="E14" s="649"/>
      <c r="F14" s="648"/>
      <c r="G14" s="650"/>
      <c r="H14" s="663"/>
      <c r="I14" s="664">
        <f>SUM(I7:I13)</f>
        <v>312.39931249999995</v>
      </c>
    </row>
    <row r="15" spans="1:9">
      <c r="A15" s="615"/>
      <c r="B15" s="653"/>
      <c r="C15" s="608" t="str">
        <f>[7]Input!$C$29</f>
        <v>Overheads&amp;Contractors Profit @13.615%</v>
      </c>
      <c r="D15" s="665">
        <f>[7]Input!$D$29</f>
        <v>0.13614999999999999</v>
      </c>
      <c r="E15" s="666"/>
      <c r="F15" s="648">
        <f>I14</f>
        <v>312.39931249999995</v>
      </c>
      <c r="G15" s="654"/>
      <c r="H15" s="667"/>
      <c r="I15" s="652">
        <f>IF(G15="",D15*F15,(D15*F15/G15))</f>
        <v>42.533166396874989</v>
      </c>
    </row>
    <row r="16" spans="1:9">
      <c r="A16" s="615"/>
      <c r="B16" s="653"/>
      <c r="C16" s="607" t="s">
        <v>786</v>
      </c>
      <c r="D16" s="668"/>
      <c r="E16" s="668"/>
      <c r="F16" s="668"/>
      <c r="G16" s="668"/>
      <c r="H16" s="668"/>
      <c r="I16" s="669">
        <f>SUM(I14:I15)</f>
        <v>354.93247889687495</v>
      </c>
    </row>
    <row r="17" spans="1:9">
      <c r="A17" s="615"/>
      <c r="B17" s="653"/>
      <c r="C17" s="607" t="s">
        <v>787</v>
      </c>
      <c r="D17" s="668"/>
      <c r="E17" s="668"/>
      <c r="F17" s="668"/>
      <c r="G17" s="668"/>
      <c r="H17" s="668"/>
      <c r="I17" s="669">
        <f>I16/10</f>
        <v>35.493247889687495</v>
      </c>
    </row>
    <row r="18" spans="1:9">
      <c r="A18" s="615"/>
      <c r="B18" s="653"/>
      <c r="C18" s="608"/>
      <c r="D18" s="650"/>
      <c r="E18" s="649"/>
      <c r="F18" s="648"/>
      <c r="G18" s="650"/>
      <c r="H18" s="670" t="s">
        <v>788</v>
      </c>
      <c r="I18" s="804">
        <v>35.5</v>
      </c>
    </row>
    <row r="19" spans="1:9">
      <c r="A19" s="615"/>
      <c r="B19" s="653"/>
      <c r="C19" s="608"/>
      <c r="D19" s="671"/>
      <c r="E19" s="672"/>
      <c r="F19" s="648"/>
      <c r="G19" s="671"/>
      <c r="H19" s="672"/>
      <c r="I19" s="652"/>
    </row>
    <row r="20" spans="1:9" ht="123" customHeight="1">
      <c r="A20" s="653">
        <v>2</v>
      </c>
      <c r="B20" s="646"/>
      <c r="C20" s="973" t="s">
        <v>789</v>
      </c>
      <c r="D20" s="979"/>
      <c r="E20" s="979"/>
      <c r="F20" s="979"/>
      <c r="G20" s="979"/>
      <c r="H20" s="979"/>
      <c r="I20" s="979"/>
    </row>
    <row r="21" spans="1:9">
      <c r="A21" s="653"/>
      <c r="B21" s="646"/>
      <c r="C21" s="647" t="s">
        <v>790</v>
      </c>
      <c r="D21" s="668"/>
      <c r="E21" s="668"/>
      <c r="F21" s="668"/>
      <c r="G21" s="668"/>
      <c r="H21" s="668"/>
      <c r="I21" s="668"/>
    </row>
    <row r="22" spans="1:9">
      <c r="A22" s="653"/>
      <c r="B22" s="646"/>
      <c r="C22" s="668" t="s">
        <v>791</v>
      </c>
      <c r="D22" s="668"/>
      <c r="E22" s="668"/>
      <c r="F22" s="668"/>
      <c r="G22" s="668"/>
      <c r="H22" s="668"/>
      <c r="I22" s="668"/>
    </row>
    <row r="23" spans="1:9">
      <c r="A23" s="653"/>
      <c r="B23" s="646"/>
      <c r="C23" s="607" t="s">
        <v>781</v>
      </c>
      <c r="D23" s="673"/>
      <c r="E23" s="666"/>
      <c r="F23" s="648"/>
      <c r="G23" s="654"/>
      <c r="H23" s="651"/>
      <c r="I23" s="652"/>
    </row>
    <row r="24" spans="1:9">
      <c r="A24" s="653"/>
      <c r="B24" s="646"/>
      <c r="C24" s="608" t="s">
        <v>792</v>
      </c>
      <c r="D24" s="674">
        <v>565</v>
      </c>
      <c r="E24" s="675" t="s">
        <v>19</v>
      </c>
      <c r="F24" s="652">
        <v>4672</v>
      </c>
      <c r="G24" s="676">
        <v>1000</v>
      </c>
      <c r="H24" s="662" t="s">
        <v>19</v>
      </c>
      <c r="I24" s="652">
        <f>IF(G24="",D24*F24,(D24*F24/G24))</f>
        <v>2639.68</v>
      </c>
    </row>
    <row r="25" spans="1:9">
      <c r="A25" s="653"/>
      <c r="B25" s="646"/>
      <c r="C25" s="668" t="s">
        <v>24</v>
      </c>
      <c r="D25" s="677">
        <v>79.2</v>
      </c>
      <c r="E25" s="666" t="s">
        <v>25</v>
      </c>
      <c r="F25" s="648">
        <v>3882</v>
      </c>
      <c r="G25" s="654">
        <v>1000</v>
      </c>
      <c r="H25" s="651" t="str">
        <f>IF(E25="","",IF(E25="No.","Each",IF(E25="Nos.","Each",E25)))</f>
        <v>Kgs</v>
      </c>
      <c r="I25" s="652">
        <f>IF(G25="",D25*F25,(D25*F25/G25))</f>
        <v>307.45440000000002</v>
      </c>
    </row>
    <row r="26" spans="1:9">
      <c r="A26" s="653"/>
      <c r="B26" s="646"/>
      <c r="C26" s="608" t="s">
        <v>793</v>
      </c>
      <c r="D26" s="677">
        <v>0.22</v>
      </c>
      <c r="E26" s="666" t="s">
        <v>794</v>
      </c>
      <c r="F26" s="648">
        <f>'Lead ( R)'!Q10</f>
        <v>308.58</v>
      </c>
      <c r="G26" s="654">
        <v>1</v>
      </c>
      <c r="H26" s="651" t="str">
        <f>IF(E26="","",IF(E26="No.","Each",IF(E26="Nos.","Each",E26)))</f>
        <v>cu.m.</v>
      </c>
      <c r="I26" s="652">
        <f>IF(G26="",D26*F26,(D26*F26/G26))</f>
        <v>67.887599999999992</v>
      </c>
    </row>
    <row r="27" spans="1:9">
      <c r="A27" s="653"/>
      <c r="B27" s="646"/>
      <c r="C27" s="607" t="s">
        <v>783</v>
      </c>
      <c r="D27" s="677"/>
      <c r="E27" s="666"/>
      <c r="F27" s="648"/>
      <c r="G27" s="654"/>
      <c r="H27" s="651"/>
      <c r="I27" s="652"/>
    </row>
    <row r="28" spans="1:9">
      <c r="A28" s="653"/>
      <c r="B28" s="646"/>
      <c r="C28" s="608" t="s">
        <v>795</v>
      </c>
      <c r="D28" s="648">
        <v>0.6</v>
      </c>
      <c r="E28" s="666" t="s">
        <v>19</v>
      </c>
      <c r="F28" s="648">
        <v>460</v>
      </c>
      <c r="G28" s="654">
        <v>1</v>
      </c>
      <c r="H28" s="651" t="str">
        <f>IF(E28="","",IF(E28="No.","Each",IF(E28="Nos.","Each",E28)))</f>
        <v>Each</v>
      </c>
      <c r="I28" s="652">
        <f>IF(G28="",D28*F28,(D28*F28/G28))</f>
        <v>276</v>
      </c>
    </row>
    <row r="29" spans="1:9">
      <c r="A29" s="653"/>
      <c r="B29" s="646"/>
      <c r="C29" s="608" t="s">
        <v>796</v>
      </c>
      <c r="D29" s="648">
        <v>0.6</v>
      </c>
      <c r="E29" s="666" t="s">
        <v>19</v>
      </c>
      <c r="F29" s="648">
        <v>420</v>
      </c>
      <c r="G29" s="654">
        <v>1</v>
      </c>
      <c r="H29" s="651" t="str">
        <f>IF(E29="","",IF(E29="No.","Each",IF(E29="Nos.","Each",E29)))</f>
        <v>Each</v>
      </c>
      <c r="I29" s="652">
        <f>IF(G29="",D29*F29,(D29*F29/G29))</f>
        <v>252</v>
      </c>
    </row>
    <row r="30" spans="1:9">
      <c r="A30" s="653"/>
      <c r="B30" s="646"/>
      <c r="C30" s="608" t="s">
        <v>26</v>
      </c>
      <c r="D30" s="648">
        <v>2.75</v>
      </c>
      <c r="E30" s="666" t="s">
        <v>19</v>
      </c>
      <c r="F30" s="648">
        <v>370</v>
      </c>
      <c r="G30" s="654">
        <v>1</v>
      </c>
      <c r="H30" s="651" t="str">
        <f>IF(E30="","",IF(E30="No.","Each",IF(E30="Nos.","Each",E30)))</f>
        <v>Each</v>
      </c>
      <c r="I30" s="652">
        <f>IF(G30="",D30*F30,(D30*F30/G30))</f>
        <v>1017.5</v>
      </c>
    </row>
    <row r="31" spans="1:9">
      <c r="A31" s="653"/>
      <c r="B31" s="646"/>
      <c r="C31" s="608" t="str">
        <f>[7]Input!$C$28</f>
        <v>Add for MA @ 25%</v>
      </c>
      <c r="D31" s="655">
        <f>[7]Input!$D$28</f>
        <v>0.25</v>
      </c>
      <c r="E31" s="656"/>
      <c r="F31" s="648">
        <f>SUM(I28:I30)</f>
        <v>1545.5</v>
      </c>
      <c r="G31" s="678"/>
      <c r="H31" s="658"/>
      <c r="I31" s="652">
        <f>IF(G31="",D31*F31,(D31*F31/G31))</f>
        <v>386.375</v>
      </c>
    </row>
    <row r="32" spans="1:9">
      <c r="A32" s="653"/>
      <c r="B32" s="646"/>
      <c r="C32" s="608" t="s">
        <v>797</v>
      </c>
      <c r="D32" s="677">
        <v>0.01</v>
      </c>
      <c r="E32" s="666"/>
      <c r="F32" s="648">
        <f>SUM(I24:I31)</f>
        <v>4946.8969999999999</v>
      </c>
      <c r="G32" s="654"/>
      <c r="H32" s="651"/>
      <c r="I32" s="652">
        <f>IF(G32="",D32*F32,(D32*F32/G32))</f>
        <v>49.468969999999999</v>
      </c>
    </row>
    <row r="33" spans="1:9">
      <c r="A33" s="653"/>
      <c r="B33" s="646"/>
      <c r="C33" s="607" t="s">
        <v>786</v>
      </c>
      <c r="D33" s="648"/>
      <c r="E33" s="666"/>
      <c r="F33" s="648"/>
      <c r="G33" s="654"/>
      <c r="H33" s="663"/>
      <c r="I33" s="664">
        <f>SUM(I24:I32)</f>
        <v>4996.3659699999998</v>
      </c>
    </row>
    <row r="34" spans="1:9">
      <c r="A34" s="653"/>
      <c r="B34" s="646"/>
      <c r="C34" s="607" t="s">
        <v>787</v>
      </c>
      <c r="D34" s="648"/>
      <c r="E34" s="666"/>
      <c r="F34" s="648"/>
      <c r="G34" s="654"/>
      <c r="H34" s="663"/>
      <c r="I34" s="664">
        <f>ROUND(I33/10,2)</f>
        <v>499.64</v>
      </c>
    </row>
    <row r="35" spans="1:9">
      <c r="A35" s="653"/>
      <c r="B35" s="646"/>
      <c r="C35" s="607"/>
      <c r="D35" s="648"/>
      <c r="E35" s="666"/>
      <c r="F35" s="648"/>
      <c r="G35" s="654"/>
      <c r="H35" s="663"/>
      <c r="I35" s="664"/>
    </row>
    <row r="36" spans="1:9">
      <c r="A36" s="653"/>
      <c r="B36" s="646"/>
      <c r="C36" s="607" t="s">
        <v>798</v>
      </c>
      <c r="D36" s="679" t="s">
        <v>853</v>
      </c>
      <c r="E36" s="680" t="s">
        <v>799</v>
      </c>
      <c r="F36" s="681" t="s">
        <v>800</v>
      </c>
      <c r="G36" s="682" t="s">
        <v>801</v>
      </c>
      <c r="H36" s="682" t="s">
        <v>854</v>
      </c>
      <c r="I36" s="682"/>
    </row>
    <row r="37" spans="1:9">
      <c r="A37" s="653"/>
      <c r="B37" s="646"/>
      <c r="C37" s="608" t="s">
        <v>802</v>
      </c>
      <c r="D37" s="648">
        <f>I34</f>
        <v>499.64</v>
      </c>
      <c r="E37" s="648">
        <f>I34</f>
        <v>499.64</v>
      </c>
      <c r="F37" s="648">
        <f>I34</f>
        <v>499.64</v>
      </c>
      <c r="G37" s="648">
        <f>I34</f>
        <v>499.64</v>
      </c>
      <c r="H37" s="648">
        <f>I34</f>
        <v>499.64</v>
      </c>
      <c r="I37" s="648"/>
    </row>
    <row r="38" spans="1:9">
      <c r="A38" s="653"/>
      <c r="B38" s="646"/>
      <c r="C38" s="608" t="s">
        <v>803</v>
      </c>
      <c r="D38" s="652">
        <f>'[7]Civil SoR'!$E$214</f>
        <v>9.93</v>
      </c>
      <c r="E38" s="652">
        <f>'[7]Civil SoR'!$E$215</f>
        <v>9.93</v>
      </c>
      <c r="F38" s="652">
        <f>'[7]Civil SoR'!$E$216</f>
        <v>9.93</v>
      </c>
      <c r="G38" s="652">
        <f>'[7]Civil SoR'!$E$217</f>
        <v>9.93</v>
      </c>
      <c r="H38" s="652">
        <f>'[9]Civil SoR'!$E$215</f>
        <v>9.93</v>
      </c>
      <c r="I38" s="652"/>
    </row>
    <row r="39" spans="1:9">
      <c r="A39" s="653"/>
      <c r="B39" s="646"/>
      <c r="C39" s="608" t="s">
        <v>27</v>
      </c>
      <c r="D39" s="652">
        <f>'[7]Civil SoR'!$F$214</f>
        <v>61.83</v>
      </c>
      <c r="E39" s="652">
        <f>'[7]Civil SoR'!$F$215</f>
        <v>87.78</v>
      </c>
      <c r="F39" s="652">
        <f>'[7]Civil SoR'!$F$216</f>
        <v>113.7</v>
      </c>
      <c r="G39" s="652">
        <f>'[7]Civil SoR'!$F$217</f>
        <v>139.69999999999999</v>
      </c>
      <c r="H39" s="652">
        <f>'[9]Civil SoR'!$F$216</f>
        <v>165.6</v>
      </c>
      <c r="I39" s="652"/>
    </row>
    <row r="40" spans="1:9">
      <c r="A40" s="653"/>
      <c r="B40" s="646"/>
      <c r="C40" s="608" t="str">
        <f>[7]Input!$C$28</f>
        <v>Add for MA @ 25%</v>
      </c>
      <c r="D40" s="648">
        <f>D39*[7]Input!$D$28</f>
        <v>15.4575</v>
      </c>
      <c r="E40" s="648">
        <f>E39*[7]Input!$D$28</f>
        <v>21.945</v>
      </c>
      <c r="F40" s="648">
        <f>F39*[7]Input!$D$28</f>
        <v>28.425000000000001</v>
      </c>
      <c r="G40" s="648">
        <f>G39*[7]Input!$D$28</f>
        <v>34.924999999999997</v>
      </c>
      <c r="H40" s="648">
        <f>H39*[9]Input!$D$36</f>
        <v>41.4</v>
      </c>
      <c r="I40" s="652"/>
    </row>
    <row r="41" spans="1:9">
      <c r="A41" s="653"/>
      <c r="B41" s="646"/>
      <c r="C41" s="608" t="s">
        <v>804</v>
      </c>
      <c r="D41" s="648">
        <v>0</v>
      </c>
      <c r="E41" s="648">
        <f>F31/10*10%</f>
        <v>15.455000000000002</v>
      </c>
      <c r="F41" s="648">
        <f>F31/10*20%</f>
        <v>30.910000000000004</v>
      </c>
      <c r="G41" s="648">
        <f>ROUND($F$31/10*30%,2)</f>
        <v>46.37</v>
      </c>
      <c r="H41" s="648">
        <f>ROUND($F$31/10*40%,2)</f>
        <v>61.82</v>
      </c>
      <c r="I41" s="648"/>
    </row>
    <row r="42" spans="1:9">
      <c r="A42" s="653"/>
      <c r="B42" s="646"/>
      <c r="C42" s="608" t="str">
        <f>[7]Input!$C$28</f>
        <v>Add for MA @ 25%</v>
      </c>
      <c r="D42" s="648">
        <f>D41*[7]Input!$D$28</f>
        <v>0</v>
      </c>
      <c r="E42" s="648">
        <f>E41*[7]Input!$D$28</f>
        <v>3.8637500000000005</v>
      </c>
      <c r="F42" s="648">
        <f>F41*[7]Input!$D$28</f>
        <v>7.7275000000000009</v>
      </c>
      <c r="G42" s="648">
        <f>G41*[7]Input!$D$28</f>
        <v>11.592499999999999</v>
      </c>
      <c r="H42" s="648">
        <f>H41*[9]Input!$D$36</f>
        <v>15.455</v>
      </c>
      <c r="I42" s="648"/>
    </row>
    <row r="43" spans="1:9">
      <c r="A43" s="653"/>
      <c r="B43" s="646"/>
      <c r="C43" s="607" t="s">
        <v>787</v>
      </c>
      <c r="D43" s="683">
        <f>SUM(D37:D42)</f>
        <v>586.85749999999996</v>
      </c>
      <c r="E43" s="683">
        <f>SUM(E37:E42)</f>
        <v>638.6137500000001</v>
      </c>
      <c r="F43" s="683">
        <f>SUM(F37:F42)</f>
        <v>690.33249999999987</v>
      </c>
      <c r="G43" s="683">
        <f>SUM(G37:G42)</f>
        <v>742.15749999999991</v>
      </c>
      <c r="H43" s="683">
        <f>SUM(H37:H42)</f>
        <v>793.84500000000003</v>
      </c>
      <c r="I43" s="683"/>
    </row>
    <row r="44" spans="1:9">
      <c r="A44" s="653"/>
      <c r="B44" s="646"/>
      <c r="C44" s="684" t="str">
        <f>[7]Input!$C$29</f>
        <v>Overheads&amp;Contractors Profit @13.615%</v>
      </c>
      <c r="D44" s="669">
        <f>ROUND(D43*[7]Input!$D$29,2)</f>
        <v>79.900000000000006</v>
      </c>
      <c r="E44" s="668">
        <f>ROUND(E43*[7]Input!$D$29,2)</f>
        <v>86.95</v>
      </c>
      <c r="F44" s="668">
        <f>ROUND(F43*[7]Input!$D$29,2)</f>
        <v>93.99</v>
      </c>
      <c r="G44" s="668">
        <f>ROUND(G43*[7]Input!$D$29,2)</f>
        <v>101.04</v>
      </c>
      <c r="H44" s="668">
        <f>ROUND(H43*[9]Input!$D$37,2)</f>
        <v>108.08</v>
      </c>
      <c r="I44" s="668"/>
    </row>
    <row r="45" spans="1:9">
      <c r="A45" s="653"/>
      <c r="B45" s="646"/>
      <c r="C45" s="607" t="s">
        <v>787</v>
      </c>
      <c r="D45" s="685">
        <f>SUM(D43:D44)</f>
        <v>666.75749999999994</v>
      </c>
      <c r="E45" s="685">
        <f>SUM(E43:E44)</f>
        <v>725.56375000000014</v>
      </c>
      <c r="F45" s="685">
        <f>SUM(F43:F44)</f>
        <v>784.32249999999988</v>
      </c>
      <c r="G45" s="685">
        <f>SUM(G43:G44)</f>
        <v>843.19749999999988</v>
      </c>
      <c r="H45" s="685">
        <f>SUM(H43:H44)</f>
        <v>901.92500000000007</v>
      </c>
      <c r="I45" s="685"/>
    </row>
    <row r="46" spans="1:9">
      <c r="A46" s="653"/>
      <c r="B46" s="646"/>
      <c r="C46" s="686" t="s">
        <v>23</v>
      </c>
      <c r="D46" s="680">
        <f>ROUND(D45,0)</f>
        <v>667</v>
      </c>
      <c r="E46" s="680">
        <f>ROUND(E45,0)</f>
        <v>726</v>
      </c>
      <c r="F46" s="680">
        <f>ROUND(F45,0)</f>
        <v>784</v>
      </c>
      <c r="G46" s="680">
        <f>ROUND(G45,0)</f>
        <v>843</v>
      </c>
      <c r="H46" s="680">
        <f>ROUND(H45,0)</f>
        <v>902</v>
      </c>
      <c r="I46" s="680"/>
    </row>
    <row r="47" spans="1:9" ht="72.599999999999994" customHeight="1">
      <c r="A47" s="687">
        <v>3</v>
      </c>
      <c r="B47" s="687"/>
      <c r="C47" s="973" t="s">
        <v>807</v>
      </c>
      <c r="D47" s="979"/>
      <c r="E47" s="979"/>
      <c r="F47" s="979"/>
      <c r="G47" s="979"/>
      <c r="H47" s="979"/>
      <c r="I47" s="979"/>
    </row>
    <row r="48" spans="1:9">
      <c r="A48" s="687"/>
      <c r="B48" s="687"/>
      <c r="C48" s="688" t="s">
        <v>805</v>
      </c>
      <c r="D48" s="648"/>
      <c r="E48" s="649"/>
      <c r="F48" s="648"/>
      <c r="G48" s="654"/>
      <c r="H48" s="656"/>
      <c r="I48" s="652"/>
    </row>
    <row r="49" spans="1:9">
      <c r="A49" s="687"/>
      <c r="B49" s="687"/>
      <c r="C49" s="668" t="s">
        <v>780</v>
      </c>
      <c r="D49" s="648"/>
      <c r="E49" s="649"/>
      <c r="F49" s="648"/>
      <c r="G49" s="654"/>
      <c r="H49" s="656"/>
      <c r="I49" s="652"/>
    </row>
    <row r="50" spans="1:9">
      <c r="A50" s="687"/>
      <c r="B50" s="687"/>
      <c r="C50" s="607" t="s">
        <v>781</v>
      </c>
      <c r="D50" s="648"/>
      <c r="E50" s="649"/>
      <c r="F50" s="648"/>
      <c r="G50" s="654"/>
      <c r="H50" s="656"/>
      <c r="I50" s="652"/>
    </row>
    <row r="51" spans="1:9">
      <c r="A51" s="687"/>
      <c r="B51" s="687"/>
      <c r="C51" s="608" t="s">
        <v>24</v>
      </c>
      <c r="D51" s="677">
        <v>43.2</v>
      </c>
      <c r="E51" s="666" t="s">
        <v>25</v>
      </c>
      <c r="F51" s="648">
        <v>3882</v>
      </c>
      <c r="G51" s="654">
        <v>1000</v>
      </c>
      <c r="H51" s="651" t="str">
        <f>IF(E51="","",IF(E51="No.","Each",IF(E51="Nos.","Each",E51)))</f>
        <v>Kgs</v>
      </c>
      <c r="I51" s="652">
        <f>IF(G51="",D51*F51,(D51*F51/G51))</f>
        <v>167.70240000000001</v>
      </c>
    </row>
    <row r="52" spans="1:9">
      <c r="A52" s="687"/>
      <c r="B52" s="687"/>
      <c r="C52" s="608" t="s">
        <v>793</v>
      </c>
      <c r="D52" s="677">
        <v>0.15</v>
      </c>
      <c r="E52" s="666" t="s">
        <v>794</v>
      </c>
      <c r="F52" s="648">
        <f>'Lead ( R)'!Q10</f>
        <v>308.58</v>
      </c>
      <c r="G52" s="654">
        <v>1</v>
      </c>
      <c r="H52" s="651" t="str">
        <f>IF(E52="","",IF(E52="No.","Each",IF(E52="Nos.","Each",E52)))</f>
        <v>cu.m.</v>
      </c>
      <c r="I52" s="652">
        <f>IF(G52="",D52*F52,(D52*F52/G52))</f>
        <v>46.286999999999999</v>
      </c>
    </row>
    <row r="53" spans="1:9">
      <c r="A53" s="687"/>
      <c r="B53" s="687"/>
      <c r="C53" s="607" t="s">
        <v>783</v>
      </c>
      <c r="D53" s="648"/>
      <c r="E53" s="649"/>
      <c r="F53" s="648"/>
      <c r="G53" s="654"/>
      <c r="H53" s="651"/>
      <c r="I53" s="652"/>
    </row>
    <row r="54" spans="1:9">
      <c r="A54" s="687"/>
      <c r="B54" s="687"/>
      <c r="C54" s="608" t="s">
        <v>28</v>
      </c>
      <c r="D54" s="648">
        <v>0.6</v>
      </c>
      <c r="E54" s="666" t="s">
        <v>19</v>
      </c>
      <c r="F54" s="648">
        <v>470</v>
      </c>
      <c r="G54" s="654">
        <v>1</v>
      </c>
      <c r="H54" s="651" t="str">
        <f>IF(E54="","",IF(E54="No.","Each",IF(E54="Nos.","Each",E54)))</f>
        <v>Each</v>
      </c>
      <c r="I54" s="652">
        <f>IF(G54="",D54*F54,(D54*F54/G54))</f>
        <v>282</v>
      </c>
    </row>
    <row r="55" spans="1:9">
      <c r="A55" s="687"/>
      <c r="B55" s="687"/>
      <c r="C55" s="608" t="s">
        <v>26</v>
      </c>
      <c r="D55" s="648">
        <v>0.96</v>
      </c>
      <c r="E55" s="649" t="s">
        <v>19</v>
      </c>
      <c r="F55" s="648">
        <v>370</v>
      </c>
      <c r="G55" s="654">
        <v>1</v>
      </c>
      <c r="H55" s="651" t="str">
        <f>IF(E55="","",IF(E55="No.","Each",IF(E55="Nos.","Each",E55)))</f>
        <v>Each</v>
      </c>
      <c r="I55" s="652">
        <f>IF(G55="",D55*F55,(D55*F55/G55))</f>
        <v>355.2</v>
      </c>
    </row>
    <row r="56" spans="1:9">
      <c r="A56" s="687"/>
      <c r="B56" s="687"/>
      <c r="C56" s="608" t="str">
        <f>[7]Input!$C$28</f>
        <v>Add for MA @ 25%</v>
      </c>
      <c r="D56" s="655">
        <f>[7]Input!$D$28</f>
        <v>0.25</v>
      </c>
      <c r="E56" s="656"/>
      <c r="F56" s="648">
        <f>SUM(I54:I55)</f>
        <v>637.20000000000005</v>
      </c>
      <c r="G56" s="678"/>
      <c r="H56" s="658"/>
      <c r="I56" s="652">
        <f>IF(G56="",D56*F56,(D56*F56/G56))</f>
        <v>159.30000000000001</v>
      </c>
    </row>
    <row r="57" spans="1:9">
      <c r="A57" s="687"/>
      <c r="B57" s="687"/>
      <c r="C57" s="608" t="s">
        <v>797</v>
      </c>
      <c r="D57" s="677">
        <v>0.01</v>
      </c>
      <c r="E57" s="666"/>
      <c r="F57" s="648">
        <f>SUM(I51:I56)</f>
        <v>1010.4893999999999</v>
      </c>
      <c r="G57" s="654"/>
      <c r="H57" s="651"/>
      <c r="I57" s="652">
        <f>IF(G57="",D57*F57,(D57*F57/G57))</f>
        <v>10.104894</v>
      </c>
    </row>
    <row r="58" spans="1:9">
      <c r="A58" s="687"/>
      <c r="B58" s="687"/>
      <c r="C58" s="607" t="s">
        <v>806</v>
      </c>
      <c r="D58" s="655"/>
      <c r="E58" s="656"/>
      <c r="F58" s="648"/>
      <c r="G58" s="678"/>
      <c r="H58" s="658"/>
      <c r="I58" s="664">
        <f>SUM(I51:I57)</f>
        <v>1020.5942939999999</v>
      </c>
    </row>
    <row r="59" spans="1:9">
      <c r="A59" s="687"/>
      <c r="B59" s="687"/>
      <c r="C59" s="607" t="s">
        <v>30</v>
      </c>
      <c r="D59" s="648"/>
      <c r="E59" s="656"/>
      <c r="F59" s="648"/>
      <c r="G59" s="654"/>
      <c r="H59" s="649"/>
      <c r="I59" s="664">
        <f>ROUND(I58/10,2)</f>
        <v>102.06</v>
      </c>
    </row>
    <row r="60" spans="1:9">
      <c r="A60" s="687"/>
      <c r="B60" s="687"/>
      <c r="C60" s="608"/>
      <c r="D60" s="648"/>
      <c r="E60" s="649"/>
      <c r="F60" s="648"/>
      <c r="G60" s="654"/>
      <c r="H60" s="651"/>
      <c r="I60" s="652"/>
    </row>
    <row r="61" spans="1:9">
      <c r="A61" s="687"/>
      <c r="B61" s="687"/>
      <c r="C61" s="607" t="s">
        <v>798</v>
      </c>
      <c r="D61" s="679" t="s">
        <v>853</v>
      </c>
      <c r="E61" s="680" t="s">
        <v>799</v>
      </c>
      <c r="F61" s="681" t="s">
        <v>800</v>
      </c>
      <c r="G61" s="679" t="s">
        <v>801</v>
      </c>
      <c r="H61" s="679" t="s">
        <v>854</v>
      </c>
      <c r="I61" s="679"/>
    </row>
    <row r="62" spans="1:9">
      <c r="A62" s="687"/>
      <c r="B62" s="687"/>
      <c r="C62" s="608" t="s">
        <v>802</v>
      </c>
      <c r="D62" s="648">
        <f>I59</f>
        <v>102.06</v>
      </c>
      <c r="E62" s="648">
        <f>I59</f>
        <v>102.06</v>
      </c>
      <c r="F62" s="648">
        <f>I59</f>
        <v>102.06</v>
      </c>
      <c r="G62" s="648">
        <f>I59</f>
        <v>102.06</v>
      </c>
      <c r="H62" s="648">
        <f>I59</f>
        <v>102.06</v>
      </c>
      <c r="I62" s="648"/>
    </row>
    <row r="63" spans="1:9">
      <c r="A63" s="687"/>
      <c r="B63" s="687"/>
      <c r="C63" s="608" t="s">
        <v>31</v>
      </c>
      <c r="D63" s="652">
        <f>'[7]Civil SoR'!$E$231</f>
        <v>2.37</v>
      </c>
      <c r="E63" s="652">
        <f>'[7]Civil SoR'!$E$232</f>
        <v>2.37</v>
      </c>
      <c r="F63" s="652">
        <f>'[7]Civil SoR'!$E$233</f>
        <v>2.37</v>
      </c>
      <c r="G63" s="652">
        <f>'[7]Civil SoR'!$E$234</f>
        <v>2.37</v>
      </c>
      <c r="H63" s="652">
        <f>'[7]Civil SoR'!$E$234</f>
        <v>2.37</v>
      </c>
      <c r="I63" s="652"/>
    </row>
    <row r="64" spans="1:9">
      <c r="A64" s="687"/>
      <c r="B64" s="687"/>
      <c r="C64" s="608" t="s">
        <v>27</v>
      </c>
      <c r="D64" s="652">
        <f>'[7]Civil SoR'!$F$231</f>
        <v>12.55</v>
      </c>
      <c r="E64" s="652">
        <f>'[7]Civil SoR'!$F$232</f>
        <v>17.64</v>
      </c>
      <c r="F64" s="652">
        <f>'[7]Civil SoR'!$F$233</f>
        <v>22.73</v>
      </c>
      <c r="G64" s="652">
        <f>'[7]Civil SoR'!$F$234</f>
        <v>27.82</v>
      </c>
      <c r="H64" s="652">
        <f>'[7]Civil SoR'!$F$235</f>
        <v>32.909999999999997</v>
      </c>
      <c r="I64" s="652"/>
    </row>
    <row r="65" spans="1:10">
      <c r="A65" s="687"/>
      <c r="B65" s="687"/>
      <c r="C65" s="608" t="str">
        <f>[7]Input!$C$28</f>
        <v>Add for MA @ 25%</v>
      </c>
      <c r="D65" s="648">
        <f>ROUND(D64*[7]Input!$D$28,2)</f>
        <v>3.14</v>
      </c>
      <c r="E65" s="648">
        <f>ROUND(E64*[7]Input!$D$28,2)</f>
        <v>4.41</v>
      </c>
      <c r="F65" s="648">
        <f>ROUND(F64*[7]Input!$D$28,2)</f>
        <v>5.68</v>
      </c>
      <c r="G65" s="648">
        <f>ROUND(G64*[7]Input!$D$28,2)</f>
        <v>6.96</v>
      </c>
      <c r="H65" s="648">
        <f>ROUND(H64*[7]Input!$D$28,2)</f>
        <v>8.23</v>
      </c>
      <c r="I65" s="648"/>
    </row>
    <row r="66" spans="1:10">
      <c r="A66" s="687"/>
      <c r="B66" s="687"/>
      <c r="C66" s="608" t="s">
        <v>804</v>
      </c>
      <c r="D66" s="648">
        <v>0</v>
      </c>
      <c r="E66" s="648">
        <f>ROUND($F$56/10*10%,2)</f>
        <v>6.37</v>
      </c>
      <c r="F66" s="648">
        <f>ROUND($F$56/10*20%,2)</f>
        <v>12.74</v>
      </c>
      <c r="G66" s="648">
        <f>ROUND($F$56/10*30%,2)</f>
        <v>19.12</v>
      </c>
      <c r="H66" s="648">
        <f>ROUND($F$651/10*40%,2)</f>
        <v>0</v>
      </c>
      <c r="I66" s="648"/>
    </row>
    <row r="67" spans="1:10">
      <c r="A67" s="687"/>
      <c r="B67" s="687"/>
      <c r="C67" s="608" t="str">
        <f>[7]Input!$C$28</f>
        <v>Add for MA @ 25%</v>
      </c>
      <c r="D67" s="648">
        <f>D66*[7]Input!$D$28</f>
        <v>0</v>
      </c>
      <c r="E67" s="648">
        <f>E66*[7]Input!$D$28</f>
        <v>1.5925</v>
      </c>
      <c r="F67" s="648">
        <f>F66*[7]Input!$D$28</f>
        <v>3.1850000000000001</v>
      </c>
      <c r="G67" s="648">
        <f>G66*[7]Input!$D$28</f>
        <v>4.78</v>
      </c>
      <c r="H67" s="648">
        <f>H66*[7]Input!$D$28</f>
        <v>0</v>
      </c>
      <c r="I67" s="648"/>
    </row>
    <row r="68" spans="1:10">
      <c r="A68" s="687"/>
      <c r="B68" s="687"/>
      <c r="C68" s="607" t="s">
        <v>30</v>
      </c>
      <c r="D68" s="648">
        <f>SUM(D62:D67)</f>
        <v>120.12</v>
      </c>
      <c r="E68" s="648">
        <f>SUM(E62:E67)</f>
        <v>134.4425</v>
      </c>
      <c r="F68" s="648">
        <f>SUM(F62:F67)</f>
        <v>148.76500000000001</v>
      </c>
      <c r="G68" s="648">
        <f>SUM(G62:G67)</f>
        <v>163.11000000000001</v>
      </c>
      <c r="H68" s="648">
        <f>SUM(H62:H67)</f>
        <v>145.57</v>
      </c>
      <c r="I68" s="648"/>
    </row>
    <row r="69" spans="1:10">
      <c r="A69" s="687"/>
      <c r="B69" s="687"/>
      <c r="C69" s="608" t="str">
        <f>[7]Input!$C$29</f>
        <v>Overheads&amp;Contractors Profit @13.615%</v>
      </c>
      <c r="D69" s="648">
        <f>ROUND(D68*[7]Input!$D$29,2)</f>
        <v>16.350000000000001</v>
      </c>
      <c r="E69" s="648">
        <f>ROUND(E68*[7]Input!$D$29,2)</f>
        <v>18.3</v>
      </c>
      <c r="F69" s="648">
        <f>ROUND(F68*[7]Input!$D$29,2)</f>
        <v>20.25</v>
      </c>
      <c r="G69" s="648">
        <f>ROUND(G68*[7]Input!$D$29,2)</f>
        <v>22.21</v>
      </c>
      <c r="H69" s="648">
        <f>ROUND(H68*[7]Input!$D$29,2)</f>
        <v>19.82</v>
      </c>
      <c r="I69" s="648"/>
    </row>
    <row r="70" spans="1:10">
      <c r="A70" s="687"/>
      <c r="B70" s="687"/>
      <c r="C70" s="607" t="s">
        <v>30</v>
      </c>
      <c r="D70" s="683">
        <f>SUM(D68:D69)</f>
        <v>136.47</v>
      </c>
      <c r="E70" s="683">
        <f>SUM(E68:E69)</f>
        <v>152.74250000000001</v>
      </c>
      <c r="F70" s="683">
        <f>SUM(F68:F69)</f>
        <v>169.01500000000001</v>
      </c>
      <c r="G70" s="683">
        <f>SUM(G68:G69)</f>
        <v>185.32000000000002</v>
      </c>
      <c r="H70" s="683">
        <f>SUM(H68:H69)</f>
        <v>165.39</v>
      </c>
      <c r="I70" s="683"/>
    </row>
    <row r="71" spans="1:10">
      <c r="A71" s="687"/>
      <c r="B71" s="687"/>
      <c r="C71" s="607" t="s">
        <v>23</v>
      </c>
      <c r="D71" s="680">
        <f>ROUND(D70,0)</f>
        <v>136</v>
      </c>
      <c r="E71" s="680">
        <f>ROUND(E70,0)</f>
        <v>153</v>
      </c>
      <c r="F71" s="680">
        <f>ROUND(F70,0)</f>
        <v>169</v>
      </c>
      <c r="G71" s="680">
        <f>ROUND(G70,0)</f>
        <v>185</v>
      </c>
      <c r="H71" s="680">
        <f>ROUND(H70,0)</f>
        <v>165</v>
      </c>
      <c r="I71" s="680"/>
    </row>
    <row r="72" spans="1:10">
      <c r="A72" s="687"/>
      <c r="B72" s="687"/>
      <c r="C72" s="607"/>
      <c r="D72" s="652"/>
      <c r="E72" s="656"/>
      <c r="F72" s="648"/>
      <c r="G72" s="654"/>
      <c r="H72" s="663"/>
      <c r="I72" s="682"/>
    </row>
    <row r="73" spans="1:10" ht="66.75" customHeight="1">
      <c r="A73" s="615">
        <v>4</v>
      </c>
      <c r="B73" s="17"/>
      <c r="C73" s="973" t="s">
        <v>820</v>
      </c>
      <c r="D73" s="978"/>
      <c r="E73" s="978"/>
      <c r="F73" s="978"/>
      <c r="G73" s="978"/>
      <c r="H73" s="978"/>
      <c r="I73" s="978"/>
      <c r="J73" s="609"/>
    </row>
    <row r="74" spans="1:10" ht="96.75" customHeight="1">
      <c r="A74" s="615"/>
      <c r="B74" s="17"/>
      <c r="C74" s="979" t="s">
        <v>35</v>
      </c>
      <c r="D74" s="978"/>
      <c r="E74" s="978"/>
      <c r="F74" s="978"/>
      <c r="G74" s="978"/>
      <c r="H74" s="978"/>
      <c r="I74" s="978"/>
      <c r="J74" s="609"/>
    </row>
    <row r="75" spans="1:10">
      <c r="A75" s="615"/>
      <c r="B75" s="17"/>
      <c r="C75" s="605" t="s">
        <v>36</v>
      </c>
      <c r="D75" s="613"/>
      <c r="E75" s="613"/>
      <c r="F75" s="613"/>
      <c r="G75" s="613"/>
      <c r="H75" s="613"/>
      <c r="I75" s="613"/>
      <c r="J75" s="609"/>
    </row>
    <row r="76" spans="1:10" ht="27">
      <c r="A76" s="615"/>
      <c r="B76" s="17"/>
      <c r="C76" s="605"/>
      <c r="D76" s="617" t="s">
        <v>37</v>
      </c>
      <c r="E76" s="612" t="s">
        <v>38</v>
      </c>
      <c r="F76" s="617"/>
      <c r="G76" s="613"/>
      <c r="H76" s="617">
        <f>1.2*2.1</f>
        <v>2.52</v>
      </c>
      <c r="I76" s="612" t="s">
        <v>39</v>
      </c>
      <c r="J76" s="609"/>
    </row>
    <row r="77" spans="1:10">
      <c r="A77" s="615"/>
      <c r="B77" s="17"/>
      <c r="C77" s="618" t="s">
        <v>40</v>
      </c>
      <c r="D77" s="614"/>
      <c r="E77" s="613"/>
      <c r="F77" s="614"/>
      <c r="G77" s="613"/>
      <c r="H77" s="613"/>
      <c r="I77" s="614"/>
      <c r="J77" s="609"/>
    </row>
    <row r="78" spans="1:10">
      <c r="A78" s="615"/>
      <c r="B78" s="17"/>
      <c r="C78" s="619" t="s">
        <v>41</v>
      </c>
      <c r="D78" s="614" t="s">
        <v>42</v>
      </c>
      <c r="E78" s="613"/>
      <c r="F78" s="614"/>
      <c r="G78" s="613"/>
      <c r="H78" s="613"/>
      <c r="I78" s="614"/>
      <c r="J78" s="609"/>
    </row>
    <row r="79" spans="1:10">
      <c r="A79" s="615"/>
      <c r="B79" s="17"/>
      <c r="C79" s="619"/>
      <c r="D79" s="692" t="s">
        <v>43</v>
      </c>
      <c r="E79" s="613"/>
      <c r="F79" s="614"/>
      <c r="G79" s="613"/>
      <c r="H79" s="621">
        <f xml:space="preserve"> ROUND(4.22*0.1*0.065,5)</f>
        <v>2.743E-2</v>
      </c>
      <c r="I79" s="614" t="s">
        <v>21</v>
      </c>
      <c r="J79" s="609"/>
    </row>
    <row r="80" spans="1:10">
      <c r="A80" s="615"/>
      <c r="B80" s="17"/>
      <c r="C80" s="619" t="s">
        <v>44</v>
      </c>
      <c r="D80" s="614" t="s">
        <v>45</v>
      </c>
      <c r="E80" s="613"/>
      <c r="F80" s="614"/>
      <c r="G80" s="613"/>
      <c r="H80" s="613"/>
      <c r="I80" s="614"/>
      <c r="J80" s="609"/>
    </row>
    <row r="81" spans="1:10">
      <c r="A81" s="615"/>
      <c r="B81" s="17"/>
      <c r="C81" s="619"/>
      <c r="D81" s="692" t="s">
        <v>46</v>
      </c>
      <c r="E81" s="613"/>
      <c r="F81" s="614"/>
      <c r="G81" s="613"/>
      <c r="H81" s="621">
        <f xml:space="preserve"> ROUND(1.2*0.1*0.065,5)</f>
        <v>7.7999999999999996E-3</v>
      </c>
      <c r="I81" s="614" t="s">
        <v>21</v>
      </c>
      <c r="J81" s="609"/>
    </row>
    <row r="82" spans="1:10">
      <c r="A82" s="615"/>
      <c r="B82" s="17"/>
      <c r="C82" s="619"/>
      <c r="D82" s="620"/>
      <c r="E82" s="613"/>
      <c r="F82" s="614"/>
      <c r="G82" s="613"/>
      <c r="H82" s="612">
        <f>SUM(H79:H81)</f>
        <v>3.5229999999999997E-2</v>
      </c>
      <c r="I82" s="617" t="s">
        <v>21</v>
      </c>
      <c r="J82" s="609"/>
    </row>
    <row r="83" spans="1:10">
      <c r="A83" s="615"/>
      <c r="B83" s="17"/>
      <c r="C83" s="619"/>
      <c r="D83" s="620"/>
      <c r="E83" s="613"/>
      <c r="F83" s="614"/>
      <c r="G83" s="613"/>
      <c r="H83" s="612"/>
      <c r="I83" s="617"/>
      <c r="J83" s="609"/>
    </row>
    <row r="84" spans="1:10">
      <c r="A84" s="615"/>
      <c r="B84" s="17"/>
      <c r="C84" s="619" t="s">
        <v>47</v>
      </c>
      <c r="D84" s="692" t="s">
        <v>48</v>
      </c>
      <c r="E84" s="613"/>
      <c r="F84" s="614"/>
      <c r="G84" s="613"/>
      <c r="H84" s="612">
        <f>ROUND(2*0.55*2.05,3)</f>
        <v>2.2549999999999999</v>
      </c>
      <c r="I84" s="617" t="s">
        <v>49</v>
      </c>
      <c r="J84" s="609"/>
    </row>
    <row r="85" spans="1:10">
      <c r="A85" s="615"/>
      <c r="B85" s="17"/>
      <c r="C85" s="619"/>
      <c r="D85" s="622"/>
      <c r="E85" s="613"/>
      <c r="F85" s="614"/>
      <c r="G85" s="613"/>
      <c r="H85" s="613"/>
      <c r="I85" s="614"/>
      <c r="J85" s="609"/>
    </row>
    <row r="86" spans="1:10">
      <c r="A86" s="615"/>
      <c r="B86" s="17"/>
      <c r="C86" s="619" t="s">
        <v>812</v>
      </c>
      <c r="D86" s="623">
        <f>H79</f>
        <v>2.743E-2</v>
      </c>
      <c r="E86" s="613" t="s">
        <v>21</v>
      </c>
      <c r="F86" s="614">
        <v>44016</v>
      </c>
      <c r="G86" s="613">
        <v>1</v>
      </c>
      <c r="H86" s="613" t="s">
        <v>21</v>
      </c>
      <c r="I86" s="611">
        <f t="shared" ref="I86:I97" si="1">IF(G86="",D86*F86,(D86*F86/G86))</f>
        <v>1207.35888</v>
      </c>
      <c r="J86" s="609"/>
    </row>
    <row r="87" spans="1:10">
      <c r="A87" s="615"/>
      <c r="B87" s="17"/>
      <c r="C87" s="619" t="s">
        <v>812</v>
      </c>
      <c r="D87" s="623">
        <f>H81</f>
        <v>7.7999999999999996E-3</v>
      </c>
      <c r="E87" s="613" t="s">
        <v>21</v>
      </c>
      <c r="F87" s="614">
        <v>44016</v>
      </c>
      <c r="G87" s="613">
        <v>1</v>
      </c>
      <c r="H87" s="613" t="s">
        <v>21</v>
      </c>
      <c r="I87" s="611">
        <f t="shared" si="1"/>
        <v>343.32479999999998</v>
      </c>
      <c r="J87" s="609"/>
    </row>
    <row r="88" spans="1:10">
      <c r="A88" s="615"/>
      <c r="B88" s="17"/>
      <c r="C88" s="619" t="s">
        <v>50</v>
      </c>
      <c r="D88" s="622">
        <f>H84</f>
        <v>2.2549999999999999</v>
      </c>
      <c r="E88" s="613" t="s">
        <v>49</v>
      </c>
      <c r="F88" s="614">
        <f>'[10]Civil SoR'!$F$135</f>
        <v>1314</v>
      </c>
      <c r="G88" s="613">
        <v>1</v>
      </c>
      <c r="H88" s="613" t="s">
        <v>49</v>
      </c>
      <c r="I88" s="611">
        <f t="shared" si="1"/>
        <v>2963.0699999999997</v>
      </c>
      <c r="J88" s="609"/>
    </row>
    <row r="89" spans="1:10">
      <c r="A89" s="615"/>
      <c r="B89" s="17"/>
      <c r="C89" s="619" t="s">
        <v>51</v>
      </c>
      <c r="D89" s="624">
        <v>6</v>
      </c>
      <c r="E89" s="613" t="s">
        <v>19</v>
      </c>
      <c r="F89" s="614">
        <f>'[10]Civil SoR'!$F$338</f>
        <v>25</v>
      </c>
      <c r="G89" s="613"/>
      <c r="H89" s="613" t="s">
        <v>52</v>
      </c>
      <c r="I89" s="611">
        <f t="shared" si="1"/>
        <v>150</v>
      </c>
      <c r="J89" s="609"/>
    </row>
    <row r="90" spans="1:10">
      <c r="A90" s="615"/>
      <c r="B90" s="17"/>
      <c r="C90" s="619" t="s">
        <v>53</v>
      </c>
      <c r="D90" s="624">
        <v>2</v>
      </c>
      <c r="E90" s="613" t="s">
        <v>19</v>
      </c>
      <c r="F90" s="614">
        <f>'[10]Civil SoR'!$F$45</f>
        <v>141</v>
      </c>
      <c r="G90" s="613"/>
      <c r="H90" s="613" t="s">
        <v>52</v>
      </c>
      <c r="I90" s="611">
        <f>IF(G90="",D90*F90,(D90*F90/G90))</f>
        <v>282</v>
      </c>
      <c r="J90" s="609"/>
    </row>
    <row r="91" spans="1:10">
      <c r="A91" s="615"/>
      <c r="B91" s="17"/>
      <c r="C91" s="619" t="s">
        <v>54</v>
      </c>
      <c r="D91" s="624">
        <v>6</v>
      </c>
      <c r="E91" s="613" t="s">
        <v>19</v>
      </c>
      <c r="F91" s="614">
        <f>'[10]Civil SoR'!$F$51</f>
        <v>165</v>
      </c>
      <c r="G91" s="613"/>
      <c r="H91" s="613" t="s">
        <v>52</v>
      </c>
      <c r="I91" s="611">
        <f>IF(G91="",D91*F91,(D91*F91/G91))</f>
        <v>990</v>
      </c>
      <c r="J91" s="609"/>
    </row>
    <row r="92" spans="1:10">
      <c r="A92" s="615"/>
      <c r="B92" s="17"/>
      <c r="C92" s="619" t="s">
        <v>55</v>
      </c>
      <c r="D92" s="624">
        <v>1</v>
      </c>
      <c r="E92" s="613" t="s">
        <v>20</v>
      </c>
      <c r="F92" s="614">
        <f>'[10]Civil SoR'!$F$61</f>
        <v>425</v>
      </c>
      <c r="G92" s="613"/>
      <c r="H92" s="613" t="s">
        <v>52</v>
      </c>
      <c r="I92" s="611">
        <f>IF(G92="",D92*F92,(D92*F92/G92))</f>
        <v>425</v>
      </c>
      <c r="J92" s="609"/>
    </row>
    <row r="93" spans="1:10">
      <c r="A93" s="615"/>
      <c r="B93" s="17"/>
      <c r="C93" s="619" t="s">
        <v>56</v>
      </c>
      <c r="D93" s="624">
        <v>2</v>
      </c>
      <c r="E93" s="613" t="s">
        <v>19</v>
      </c>
      <c r="F93" s="614">
        <f>'[10]Civil SoR'!$F$55</f>
        <v>140</v>
      </c>
      <c r="G93" s="613"/>
      <c r="H93" s="613" t="s">
        <v>52</v>
      </c>
      <c r="I93" s="611">
        <f t="shared" si="1"/>
        <v>280</v>
      </c>
      <c r="J93" s="609"/>
    </row>
    <row r="94" spans="1:10">
      <c r="A94" s="615"/>
      <c r="B94" s="17"/>
      <c r="C94" s="619" t="s">
        <v>57</v>
      </c>
      <c r="D94" s="624">
        <v>2</v>
      </c>
      <c r="E94" s="613" t="s">
        <v>19</v>
      </c>
      <c r="F94" s="614">
        <f>'[10]Civil SoR'!$F$66</f>
        <v>63</v>
      </c>
      <c r="G94" s="613"/>
      <c r="H94" s="613" t="s">
        <v>52</v>
      </c>
      <c r="I94" s="611">
        <f>IF(G94="",D94*F94,(D94*F94/G94))</f>
        <v>126</v>
      </c>
      <c r="J94" s="609"/>
    </row>
    <row r="95" spans="1:10">
      <c r="A95" s="615"/>
      <c r="B95" s="17"/>
      <c r="C95" s="619" t="s">
        <v>58</v>
      </c>
      <c r="D95" s="624">
        <v>2</v>
      </c>
      <c r="E95" s="613" t="s">
        <v>19</v>
      </c>
      <c r="F95" s="614">
        <f>'[10]Civil SoR'!$F$339</f>
        <v>25</v>
      </c>
      <c r="G95" s="613"/>
      <c r="H95" s="613" t="s">
        <v>52</v>
      </c>
      <c r="I95" s="611">
        <f t="shared" si="1"/>
        <v>50</v>
      </c>
      <c r="J95" s="609"/>
    </row>
    <row r="96" spans="1:10">
      <c r="A96" s="615"/>
      <c r="B96" s="17"/>
      <c r="C96" s="619" t="s">
        <v>59</v>
      </c>
      <c r="D96" s="625">
        <f>H82</f>
        <v>3.5229999999999997E-2</v>
      </c>
      <c r="E96" s="613" t="s">
        <v>21</v>
      </c>
      <c r="F96" s="614">
        <v>8287.2999999999993</v>
      </c>
      <c r="G96" s="613">
        <v>1</v>
      </c>
      <c r="H96" s="613" t="s">
        <v>21</v>
      </c>
      <c r="I96" s="611">
        <f t="shared" si="1"/>
        <v>291.96157899999997</v>
      </c>
      <c r="J96" s="609"/>
    </row>
    <row r="97" spans="1:10" ht="40.200000000000003">
      <c r="A97" s="615"/>
      <c r="B97" s="17"/>
      <c r="C97" s="619" t="s">
        <v>60</v>
      </c>
      <c r="D97" s="622">
        <f>H84</f>
        <v>2.2549999999999999</v>
      </c>
      <c r="E97" s="613" t="s">
        <v>49</v>
      </c>
      <c r="F97" s="614">
        <f>'[10]Civil SoR'!$F$189</f>
        <v>348</v>
      </c>
      <c r="G97" s="613">
        <v>1</v>
      </c>
      <c r="H97" s="613" t="s">
        <v>49</v>
      </c>
      <c r="I97" s="611">
        <f t="shared" si="1"/>
        <v>784.74</v>
      </c>
      <c r="J97" s="609"/>
    </row>
    <row r="98" spans="1:10">
      <c r="A98" s="615"/>
      <c r="B98" s="17"/>
      <c r="C98" s="619" t="s">
        <v>810</v>
      </c>
      <c r="D98" s="622">
        <v>0.25</v>
      </c>
      <c r="E98" s="616"/>
      <c r="F98" s="614"/>
      <c r="G98" s="616"/>
      <c r="H98" s="616"/>
      <c r="I98" s="611">
        <f>I97*D98</f>
        <v>196.185</v>
      </c>
      <c r="J98" s="609"/>
    </row>
    <row r="99" spans="1:10">
      <c r="A99" s="615"/>
      <c r="B99" s="17"/>
      <c r="C99" s="619" t="s">
        <v>61</v>
      </c>
      <c r="D99" s="622"/>
      <c r="E99" s="613"/>
      <c r="F99" s="614"/>
      <c r="G99" s="613"/>
      <c r="H99" s="613"/>
      <c r="I99" s="614">
        <v>2.21</v>
      </c>
      <c r="J99" s="609"/>
    </row>
    <row r="100" spans="1:10">
      <c r="A100" s="615"/>
      <c r="B100" s="17"/>
      <c r="C100" s="618" t="s">
        <v>62</v>
      </c>
      <c r="D100" s="614"/>
      <c r="E100" s="613"/>
      <c r="F100" s="614"/>
      <c r="G100" s="613"/>
      <c r="H100" s="613"/>
      <c r="I100" s="617">
        <f>SUM(I86:I99)</f>
        <v>8091.8502589999998</v>
      </c>
      <c r="J100" s="609"/>
    </row>
    <row r="101" spans="1:10">
      <c r="A101" s="615"/>
      <c r="B101" s="17"/>
      <c r="C101" s="618" t="s">
        <v>63</v>
      </c>
      <c r="D101" s="614"/>
      <c r="E101" s="613"/>
      <c r="F101" s="614"/>
      <c r="G101" s="613"/>
      <c r="H101" s="613"/>
      <c r="I101" s="617">
        <f>I100/H76</f>
        <v>3211.051690079365</v>
      </c>
      <c r="J101" s="609"/>
    </row>
    <row r="102" spans="1:10">
      <c r="A102" s="615"/>
      <c r="B102" s="17"/>
      <c r="C102" s="619" t="str">
        <f>[10]Input!$C$38</f>
        <v>Overheads&amp;Contractors Profit @13.615%</v>
      </c>
      <c r="D102" s="626"/>
      <c r="E102" s="613"/>
      <c r="F102" s="614">
        <f>I101</f>
        <v>3211.051690079365</v>
      </c>
      <c r="G102" s="613"/>
      <c r="H102" s="613"/>
      <c r="I102" s="611">
        <f>F102*0.13615</f>
        <v>437.18468760430551</v>
      </c>
      <c r="J102" s="609"/>
    </row>
    <row r="103" spans="1:10">
      <c r="A103" s="615"/>
      <c r="B103" s="17"/>
      <c r="C103" s="618" t="s">
        <v>63</v>
      </c>
      <c r="D103" s="614"/>
      <c r="E103" s="613"/>
      <c r="F103" s="614"/>
      <c r="G103" s="613"/>
      <c r="H103" s="613"/>
      <c r="I103" s="617">
        <f>SUM(I101:I102)</f>
        <v>3648.2363776836705</v>
      </c>
      <c r="J103" s="609"/>
    </row>
    <row r="104" spans="1:10">
      <c r="A104" s="615"/>
      <c r="B104" s="17"/>
      <c r="C104" s="619"/>
      <c r="D104" s="614"/>
      <c r="E104" s="613"/>
      <c r="F104" s="614"/>
      <c r="G104" s="613"/>
      <c r="H104" s="627" t="s">
        <v>23</v>
      </c>
      <c r="I104" s="628">
        <f>ROUND(I103,0)</f>
        <v>3648</v>
      </c>
      <c r="J104" s="609"/>
    </row>
    <row r="105" spans="1:10" ht="57.75" customHeight="1">
      <c r="A105" s="22">
        <v>5</v>
      </c>
      <c r="B105" s="17"/>
      <c r="C105" s="952" t="s">
        <v>819</v>
      </c>
      <c r="D105" s="976"/>
      <c r="E105" s="976"/>
      <c r="F105" s="976"/>
      <c r="G105" s="976"/>
      <c r="H105" s="976"/>
      <c r="I105" s="977"/>
      <c r="J105" s="609"/>
    </row>
    <row r="106" spans="1:10">
      <c r="A106" s="629"/>
      <c r="B106" s="630"/>
      <c r="C106" s="631" t="s">
        <v>36</v>
      </c>
      <c r="D106" s="632"/>
      <c r="E106" s="632"/>
      <c r="F106" s="632"/>
      <c r="G106" s="632"/>
      <c r="H106" s="632"/>
      <c r="I106" s="632"/>
      <c r="J106" s="609"/>
    </row>
    <row r="107" spans="1:10" ht="27">
      <c r="A107" s="629"/>
      <c r="B107" s="630"/>
      <c r="C107" s="633"/>
      <c r="D107" s="634" t="s">
        <v>37</v>
      </c>
      <c r="E107" s="635" t="s">
        <v>64</v>
      </c>
      <c r="F107" s="634"/>
      <c r="G107" s="632"/>
      <c r="H107" s="634">
        <f>1.5*1.35</f>
        <v>2.0250000000000004</v>
      </c>
      <c r="I107" s="634" t="s">
        <v>49</v>
      </c>
      <c r="J107" s="609"/>
    </row>
    <row r="108" spans="1:10">
      <c r="A108" s="629"/>
      <c r="B108" s="630"/>
      <c r="C108" s="631" t="s">
        <v>40</v>
      </c>
      <c r="D108" s="636"/>
      <c r="E108" s="632"/>
      <c r="F108" s="636"/>
      <c r="G108" s="632"/>
      <c r="H108" s="632"/>
      <c r="I108" s="636"/>
      <c r="J108" s="609"/>
    </row>
    <row r="109" spans="1:10">
      <c r="A109" s="629"/>
      <c r="B109" s="630"/>
      <c r="C109" s="633" t="s">
        <v>44</v>
      </c>
      <c r="D109" s="636" t="s">
        <v>65</v>
      </c>
      <c r="E109" s="632"/>
      <c r="F109" s="636"/>
      <c r="G109" s="632"/>
      <c r="H109" s="632"/>
      <c r="I109" s="636"/>
      <c r="J109" s="609"/>
    </row>
    <row r="110" spans="1:10">
      <c r="A110" s="629"/>
      <c r="B110" s="630"/>
      <c r="C110" s="633"/>
      <c r="D110" s="689" t="s">
        <v>66</v>
      </c>
      <c r="E110" s="632"/>
      <c r="F110" s="636"/>
      <c r="G110" s="632"/>
      <c r="H110" s="638">
        <f>3*0.1*0.065</f>
        <v>1.9500000000000003E-2</v>
      </c>
      <c r="I110" s="636" t="s">
        <v>21</v>
      </c>
      <c r="J110" s="609"/>
    </row>
    <row r="111" spans="1:10">
      <c r="A111" s="629"/>
      <c r="B111" s="630"/>
      <c r="C111" s="633" t="s">
        <v>41</v>
      </c>
      <c r="D111" s="636" t="s">
        <v>67</v>
      </c>
      <c r="E111" s="632"/>
      <c r="F111" s="636"/>
      <c r="G111" s="632"/>
      <c r="H111" s="632"/>
      <c r="I111" s="636"/>
      <c r="J111" s="609"/>
    </row>
    <row r="112" spans="1:10">
      <c r="A112" s="629"/>
      <c r="B112" s="630"/>
      <c r="C112" s="23"/>
      <c r="D112" s="689" t="s">
        <v>68</v>
      </c>
      <c r="E112" s="632"/>
      <c r="F112" s="636"/>
      <c r="G112" s="632"/>
      <c r="H112" s="638">
        <f xml:space="preserve"> ROUND(4.5*0.1*0.065,5)</f>
        <v>2.9250000000000002E-2</v>
      </c>
      <c r="I112" s="636" t="s">
        <v>21</v>
      </c>
      <c r="J112" s="609"/>
    </row>
    <row r="113" spans="1:10">
      <c r="A113" s="629"/>
      <c r="B113" s="630"/>
      <c r="C113" s="633"/>
      <c r="D113" s="637"/>
      <c r="E113" s="632"/>
      <c r="F113" s="636"/>
      <c r="G113" s="632"/>
      <c r="H113" s="635">
        <f>SUM(H110:H112)</f>
        <v>4.8750000000000002E-2</v>
      </c>
      <c r="I113" s="634" t="s">
        <v>21</v>
      </c>
      <c r="J113" s="609"/>
    </row>
    <row r="114" spans="1:10">
      <c r="A114" s="629"/>
      <c r="B114" s="630"/>
      <c r="C114" s="633" t="s">
        <v>69</v>
      </c>
      <c r="D114" s="637"/>
      <c r="E114" s="632"/>
      <c r="F114" s="636"/>
      <c r="G114" s="632"/>
      <c r="H114" s="635"/>
      <c r="I114" s="634"/>
      <c r="J114" s="609"/>
    </row>
    <row r="115" spans="1:10">
      <c r="A115" s="629"/>
      <c r="B115" s="630"/>
      <c r="C115" s="633" t="s">
        <v>70</v>
      </c>
      <c r="D115" s="690" t="s">
        <v>71</v>
      </c>
      <c r="E115" s="632"/>
      <c r="F115" s="636"/>
      <c r="G115" s="632"/>
      <c r="H115" s="634">
        <f>4*1.35*0.1</f>
        <v>0.54</v>
      </c>
      <c r="I115" s="634"/>
      <c r="J115" s="609"/>
    </row>
    <row r="116" spans="1:10">
      <c r="A116" s="629"/>
      <c r="B116" s="630"/>
      <c r="C116" s="633"/>
      <c r="D116" s="636" t="s">
        <v>72</v>
      </c>
      <c r="E116" s="632"/>
      <c r="F116" s="636"/>
      <c r="G116" s="632"/>
      <c r="H116" s="634">
        <f>4*0.6*0.1</f>
        <v>0.24</v>
      </c>
      <c r="I116" s="634"/>
      <c r="J116" s="609"/>
    </row>
    <row r="117" spans="1:10">
      <c r="A117" s="629"/>
      <c r="B117" s="630"/>
      <c r="C117" s="633"/>
      <c r="D117" s="636"/>
      <c r="E117" s="632"/>
      <c r="F117" s="636"/>
      <c r="G117" s="632"/>
      <c r="H117" s="634">
        <f>SUM(H115:H116)</f>
        <v>0.78</v>
      </c>
      <c r="I117" s="634" t="s">
        <v>39</v>
      </c>
      <c r="J117" s="609"/>
    </row>
    <row r="118" spans="1:10">
      <c r="A118" s="629"/>
      <c r="B118" s="630"/>
      <c r="C118" s="633" t="s">
        <v>73</v>
      </c>
      <c r="D118" s="691" t="s">
        <v>74</v>
      </c>
      <c r="E118" s="632"/>
      <c r="F118" s="636"/>
      <c r="G118" s="632"/>
      <c r="H118" s="640">
        <f>ROUND(12*0.6*0.785,3)</f>
        <v>5.6520000000000001</v>
      </c>
      <c r="I118" s="634" t="s">
        <v>25</v>
      </c>
      <c r="J118" s="609"/>
    </row>
    <row r="119" spans="1:10">
      <c r="A119" s="629"/>
      <c r="B119" s="630"/>
      <c r="C119" s="633" t="s">
        <v>75</v>
      </c>
      <c r="D119" s="691" t="s">
        <v>76</v>
      </c>
      <c r="E119" s="632"/>
      <c r="F119" s="636"/>
      <c r="G119" s="632"/>
      <c r="H119" s="640">
        <f>ROUND(2*0.65*1.35,3)</f>
        <v>1.7549999999999999</v>
      </c>
      <c r="I119" s="634" t="s">
        <v>39</v>
      </c>
      <c r="J119" s="609"/>
    </row>
    <row r="120" spans="1:10">
      <c r="A120" s="629"/>
      <c r="B120" s="630"/>
      <c r="C120" s="631" t="s">
        <v>77</v>
      </c>
      <c r="D120" s="636"/>
      <c r="E120" s="632"/>
      <c r="F120" s="636"/>
      <c r="G120" s="632"/>
      <c r="H120" s="632"/>
      <c r="I120" s="636"/>
      <c r="J120" s="609"/>
    </row>
    <row r="121" spans="1:10">
      <c r="A121" s="629"/>
      <c r="B121" s="630"/>
      <c r="C121" s="633" t="s">
        <v>811</v>
      </c>
      <c r="D121" s="641">
        <f>H113</f>
        <v>4.8750000000000002E-2</v>
      </c>
      <c r="E121" s="632" t="s">
        <v>21</v>
      </c>
      <c r="F121" s="636">
        <v>44016</v>
      </c>
      <c r="G121" s="632">
        <v>1</v>
      </c>
      <c r="H121" s="632" t="s">
        <v>21</v>
      </c>
      <c r="I121" s="642">
        <f t="shared" ref="I121:I126" si="2">IF(G121="",D121*F121,(D121*F121/G121))</f>
        <v>2145.7800000000002</v>
      </c>
      <c r="J121" s="609"/>
    </row>
    <row r="122" spans="1:10">
      <c r="A122" s="629"/>
      <c r="B122" s="630"/>
      <c r="C122" s="633" t="s">
        <v>78</v>
      </c>
      <c r="D122" s="641">
        <f>H117</f>
        <v>0.78</v>
      </c>
      <c r="E122" s="632"/>
      <c r="F122" s="636">
        <v>1488</v>
      </c>
      <c r="G122" s="632">
        <v>1</v>
      </c>
      <c r="H122" s="632" t="s">
        <v>49</v>
      </c>
      <c r="I122" s="642">
        <f t="shared" si="2"/>
        <v>1160.6400000000001</v>
      </c>
      <c r="J122" s="609"/>
    </row>
    <row r="123" spans="1:10">
      <c r="A123" s="629"/>
      <c r="B123" s="630"/>
      <c r="C123" s="633" t="s">
        <v>51</v>
      </c>
      <c r="D123" s="643">
        <v>4</v>
      </c>
      <c r="E123" s="632" t="s">
        <v>19</v>
      </c>
      <c r="F123" s="636">
        <v>25</v>
      </c>
      <c r="G123" s="632">
        <v>1</v>
      </c>
      <c r="H123" s="632" t="s">
        <v>52</v>
      </c>
      <c r="I123" s="642">
        <f t="shared" si="2"/>
        <v>100</v>
      </c>
      <c r="J123" s="609"/>
    </row>
    <row r="124" spans="1:10">
      <c r="A124" s="629"/>
      <c r="B124" s="630"/>
      <c r="C124" s="633" t="s">
        <v>79</v>
      </c>
      <c r="D124" s="639">
        <f>H118</f>
        <v>5.6520000000000001</v>
      </c>
      <c r="E124" s="632" t="s">
        <v>25</v>
      </c>
      <c r="F124" s="636">
        <v>35079</v>
      </c>
      <c r="G124" s="632">
        <v>1000</v>
      </c>
      <c r="H124" s="632" t="s">
        <v>25</v>
      </c>
      <c r="I124" s="642">
        <f t="shared" si="2"/>
        <v>198.26650799999999</v>
      </c>
      <c r="J124" s="609"/>
    </row>
    <row r="125" spans="1:10">
      <c r="A125" s="629"/>
      <c r="B125" s="630"/>
      <c r="C125" s="633" t="s">
        <v>80</v>
      </c>
      <c r="D125" s="639">
        <f>H119</f>
        <v>1.7549999999999999</v>
      </c>
      <c r="E125" s="632" t="s">
        <v>49</v>
      </c>
      <c r="F125" s="636">
        <v>558</v>
      </c>
      <c r="G125" s="632">
        <v>1</v>
      </c>
      <c r="H125" s="632" t="s">
        <v>39</v>
      </c>
      <c r="I125" s="642">
        <f t="shared" si="2"/>
        <v>979.29</v>
      </c>
      <c r="J125" s="609"/>
    </row>
    <row r="126" spans="1:10">
      <c r="A126" s="629"/>
      <c r="B126" s="630"/>
      <c r="C126" s="633" t="s">
        <v>59</v>
      </c>
      <c r="D126" s="644">
        <f>H113</f>
        <v>4.8750000000000002E-2</v>
      </c>
      <c r="E126" s="632" t="s">
        <v>21</v>
      </c>
      <c r="F126" s="636">
        <v>8287.2999999999993</v>
      </c>
      <c r="G126" s="632">
        <v>1</v>
      </c>
      <c r="H126" s="632" t="s">
        <v>21</v>
      </c>
      <c r="I126" s="642">
        <f t="shared" si="2"/>
        <v>404.005875</v>
      </c>
      <c r="J126" s="609"/>
    </row>
    <row r="127" spans="1:10">
      <c r="A127" s="629"/>
      <c r="B127" s="630"/>
      <c r="C127" s="633" t="s">
        <v>808</v>
      </c>
      <c r="D127" s="644">
        <v>0.25</v>
      </c>
      <c r="E127" s="632"/>
      <c r="F127" s="636"/>
      <c r="G127" s="632"/>
      <c r="H127" s="632"/>
      <c r="I127" s="642">
        <f>I126*D127</f>
        <v>101.00146875</v>
      </c>
      <c r="J127" s="609"/>
    </row>
    <row r="128" spans="1:10">
      <c r="A128" s="629"/>
      <c r="B128" s="630"/>
      <c r="C128" s="633" t="s">
        <v>61</v>
      </c>
      <c r="D128" s="636"/>
      <c r="E128" s="632"/>
      <c r="F128" s="636"/>
      <c r="G128" s="632"/>
      <c r="H128" s="632"/>
      <c r="I128" s="636">
        <v>2.2999999999999998</v>
      </c>
      <c r="J128" s="609"/>
    </row>
    <row r="129" spans="1:10">
      <c r="A129" s="629"/>
      <c r="B129" s="630"/>
      <c r="C129" s="633" t="s">
        <v>81</v>
      </c>
      <c r="D129" s="636"/>
      <c r="E129" s="632"/>
      <c r="F129" s="636"/>
      <c r="G129" s="632"/>
      <c r="H129" s="632"/>
      <c r="I129" s="636">
        <f>SUM(I121:I128)</f>
        <v>5091.2838517499995</v>
      </c>
      <c r="J129" s="609"/>
    </row>
    <row r="130" spans="1:10">
      <c r="A130" s="629"/>
      <c r="B130" s="630"/>
      <c r="C130" s="633"/>
      <c r="D130" s="636"/>
      <c r="E130" s="632"/>
      <c r="F130" s="636"/>
      <c r="G130" s="632"/>
      <c r="H130" s="632"/>
      <c r="I130" s="636">
        <f>SUM(I129:I129)</f>
        <v>5091.2838517499995</v>
      </c>
      <c r="J130" s="609"/>
    </row>
    <row r="131" spans="1:10">
      <c r="A131" s="629"/>
      <c r="B131" s="630"/>
      <c r="C131" s="631" t="s">
        <v>63</v>
      </c>
      <c r="D131" s="636"/>
      <c r="E131" s="632"/>
      <c r="F131" s="636"/>
      <c r="G131" s="632"/>
      <c r="H131" s="632"/>
      <c r="I131" s="636">
        <f>I130/H107</f>
        <v>2514.214247777777</v>
      </c>
      <c r="J131" s="609"/>
    </row>
    <row r="132" spans="1:10">
      <c r="A132" s="629"/>
      <c r="B132" s="630"/>
      <c r="C132" s="633" t="s">
        <v>809</v>
      </c>
      <c r="D132" s="693">
        <v>0.13614999999999999</v>
      </c>
      <c r="E132" s="632"/>
      <c r="F132" s="636"/>
      <c r="G132" s="632"/>
      <c r="H132" s="632"/>
      <c r="I132" s="636">
        <f>I131*D132</f>
        <v>342.31026983494434</v>
      </c>
      <c r="J132" s="609"/>
    </row>
    <row r="133" spans="1:10">
      <c r="A133" s="629"/>
      <c r="B133" s="630"/>
      <c r="C133" s="633"/>
      <c r="D133" s="636"/>
      <c r="E133" s="632"/>
      <c r="F133" s="636"/>
      <c r="G133" s="632"/>
      <c r="H133" s="632" t="s">
        <v>23</v>
      </c>
      <c r="I133" s="645">
        <f>SUM(I131:I132)</f>
        <v>2856.5245176127214</v>
      </c>
      <c r="J133" s="609"/>
    </row>
    <row r="134" spans="1:10" ht="25.95" customHeight="1">
      <c r="A134" s="709">
        <v>6</v>
      </c>
      <c r="B134" s="609"/>
      <c r="C134" s="706" t="s">
        <v>817</v>
      </c>
      <c r="D134" s="707"/>
      <c r="E134" s="707"/>
      <c r="F134" s="707"/>
      <c r="G134" s="707"/>
      <c r="H134" s="707"/>
      <c r="I134" s="708"/>
      <c r="J134" s="609"/>
    </row>
    <row r="135" spans="1:10">
      <c r="A135" s="609"/>
      <c r="B135" s="609"/>
      <c r="C135" s="609" t="s">
        <v>818</v>
      </c>
      <c r="D135" s="609">
        <v>1</v>
      </c>
      <c r="E135" s="609" t="s">
        <v>49</v>
      </c>
      <c r="F135" s="609">
        <v>69</v>
      </c>
      <c r="G135" s="609">
        <v>1</v>
      </c>
      <c r="H135" s="609" t="s">
        <v>49</v>
      </c>
      <c r="I135" s="709">
        <v>69</v>
      </c>
      <c r="J135" s="609"/>
    </row>
    <row r="136" spans="1:10">
      <c r="A136" s="609"/>
      <c r="B136" s="609"/>
      <c r="C136" s="609"/>
      <c r="D136" s="609"/>
      <c r="E136" s="609"/>
      <c r="F136" s="609"/>
      <c r="G136" s="609"/>
      <c r="H136" s="609"/>
      <c r="I136" s="709"/>
      <c r="J136" s="609"/>
    </row>
    <row r="137" spans="1:10" ht="49.8" customHeight="1">
      <c r="A137" s="615">
        <v>7</v>
      </c>
      <c r="B137" s="795"/>
      <c r="C137" s="973" t="s">
        <v>846</v>
      </c>
      <c r="D137" s="974"/>
      <c r="E137" s="974"/>
      <c r="F137" s="974"/>
      <c r="G137" s="974"/>
      <c r="H137" s="974"/>
      <c r="I137" s="974"/>
      <c r="J137" s="609"/>
    </row>
    <row r="138" spans="1:10">
      <c r="A138" s="615"/>
      <c r="B138" s="795"/>
      <c r="C138" s="718"/>
      <c r="D138" s="796"/>
      <c r="E138" s="796"/>
      <c r="F138" s="796"/>
      <c r="G138" s="796"/>
      <c r="H138" s="796"/>
      <c r="I138" s="796"/>
      <c r="J138" s="609"/>
    </row>
    <row r="139" spans="1:10">
      <c r="A139" s="615"/>
      <c r="B139" s="795"/>
      <c r="C139" s="719" t="s">
        <v>847</v>
      </c>
      <c r="D139" s="648">
        <v>1</v>
      </c>
      <c r="E139" s="619" t="s">
        <v>49</v>
      </c>
      <c r="F139" s="648">
        <v>340</v>
      </c>
      <c r="G139" s="650">
        <v>1</v>
      </c>
      <c r="H139" s="619" t="s">
        <v>49</v>
      </c>
      <c r="I139" s="652">
        <f>IF(G139="",D139*F139,(D139*F139/G139))</f>
        <v>340</v>
      </c>
      <c r="J139" s="609"/>
    </row>
    <row r="140" spans="1:10">
      <c r="A140" s="615"/>
      <c r="B140" s="795"/>
      <c r="C140" s="719" t="s">
        <v>795</v>
      </c>
      <c r="D140" s="648">
        <v>0.06</v>
      </c>
      <c r="E140" s="666" t="s">
        <v>19</v>
      </c>
      <c r="F140" s="648">
        <v>470</v>
      </c>
      <c r="G140" s="650">
        <v>1</v>
      </c>
      <c r="H140" s="651" t="str">
        <f>IF(E140="","",IF(E140="No.","Each",IF(E140="Nos.","Each",E140)))</f>
        <v>Each</v>
      </c>
      <c r="I140" s="652">
        <f>IF(G140="",D140*F140,(D140*F140/G140))</f>
        <v>28.2</v>
      </c>
      <c r="J140" s="609"/>
    </row>
    <row r="141" spans="1:10">
      <c r="A141" s="615"/>
      <c r="B141" s="795"/>
      <c r="C141" s="719" t="s">
        <v>796</v>
      </c>
      <c r="D141" s="648">
        <v>0.06</v>
      </c>
      <c r="E141" s="666" t="s">
        <v>19</v>
      </c>
      <c r="F141" s="648">
        <v>420</v>
      </c>
      <c r="G141" s="650">
        <v>1</v>
      </c>
      <c r="H141" s="651" t="str">
        <f>IF(E141="","",IF(E141="No.","Each",IF(E141="Nos.","Each",E141)))</f>
        <v>Each</v>
      </c>
      <c r="I141" s="652">
        <f>IF(G141="",D141*F141,(D141*F141/G141))</f>
        <v>25.2</v>
      </c>
      <c r="J141" s="609"/>
    </row>
    <row r="142" spans="1:10">
      <c r="A142" s="615"/>
      <c r="B142" s="795"/>
      <c r="C142" s="719" t="s">
        <v>34</v>
      </c>
      <c r="D142" s="797">
        <v>0.27500000000000002</v>
      </c>
      <c r="E142" s="666" t="s">
        <v>19</v>
      </c>
      <c r="F142" s="648">
        <v>370</v>
      </c>
      <c r="G142" s="650">
        <v>1</v>
      </c>
      <c r="H142" s="651" t="str">
        <f>IF(E142="","",IF(E142="No.","Each",IF(E142="Nos.","Each",E142)))</f>
        <v>Each</v>
      </c>
      <c r="I142" s="652">
        <f>IF(G142="",D142*F142,(D142*F142/G142))</f>
        <v>101.75000000000001</v>
      </c>
      <c r="J142" s="609"/>
    </row>
    <row r="143" spans="1:10">
      <c r="A143" s="615"/>
      <c r="B143" s="795"/>
      <c r="C143" s="719" t="str">
        <f>[8]Input!$C$28</f>
        <v>Add for MA @ 25%</v>
      </c>
      <c r="D143" s="655">
        <f>[8]Input!$D$28</f>
        <v>0.25</v>
      </c>
      <c r="E143" s="656"/>
      <c r="F143" s="648">
        <f>SUM(I140:I142)</f>
        <v>155.15</v>
      </c>
      <c r="G143" s="657"/>
      <c r="H143" s="658"/>
      <c r="I143" s="652">
        <f>IF(G143="",D143*F143,(D143*F143/G143))</f>
        <v>38.787500000000001</v>
      </c>
      <c r="J143" s="609"/>
    </row>
    <row r="144" spans="1:10">
      <c r="A144" s="615"/>
      <c r="B144" s="795"/>
      <c r="C144" s="719"/>
      <c r="D144" s="655"/>
      <c r="E144" s="656"/>
      <c r="F144" s="648"/>
      <c r="G144" s="657"/>
      <c r="H144" s="658"/>
      <c r="I144" s="798">
        <f>SUM(I139:I143)</f>
        <v>533.9375</v>
      </c>
      <c r="J144" s="609"/>
    </row>
    <row r="145" spans="1:10">
      <c r="A145" s="615"/>
      <c r="B145" s="795"/>
      <c r="C145" s="718" t="s">
        <v>798</v>
      </c>
      <c r="D145" s="679" t="s">
        <v>848</v>
      </c>
      <c r="E145" s="680" t="s">
        <v>849</v>
      </c>
      <c r="F145" s="681" t="s">
        <v>850</v>
      </c>
      <c r="G145" s="682" t="s">
        <v>851</v>
      </c>
      <c r="H145" s="682" t="s">
        <v>852</v>
      </c>
      <c r="I145" s="685"/>
      <c r="J145" s="609"/>
    </row>
    <row r="146" spans="1:10">
      <c r="A146" s="615"/>
      <c r="B146" s="795"/>
      <c r="C146" s="719" t="s">
        <v>802</v>
      </c>
      <c r="D146" s="648">
        <f>I144</f>
        <v>533.9375</v>
      </c>
      <c r="E146" s="648">
        <f>I144</f>
        <v>533.9375</v>
      </c>
      <c r="F146" s="648">
        <f>I144</f>
        <v>533.9375</v>
      </c>
      <c r="G146" s="648">
        <f>I144</f>
        <v>533.9375</v>
      </c>
      <c r="H146" s="648">
        <f>I144</f>
        <v>533.9375</v>
      </c>
      <c r="I146" s="685"/>
      <c r="J146" s="609"/>
    </row>
    <row r="147" spans="1:10">
      <c r="A147" s="615"/>
      <c r="B147" s="795"/>
      <c r="C147" s="719" t="s">
        <v>803</v>
      </c>
      <c r="D147" s="652">
        <f>'[8]Civil SoR'!$E$214</f>
        <v>9.93</v>
      </c>
      <c r="E147" s="652">
        <f>'[8]Civil SoR'!$E$215</f>
        <v>9.93</v>
      </c>
      <c r="F147" s="652">
        <f>'[8]Civil SoR'!$E$216</f>
        <v>9.93</v>
      </c>
      <c r="G147" s="652">
        <f>'[8]Civil SoR'!$E$217</f>
        <v>9.93</v>
      </c>
      <c r="H147" s="652">
        <f>'[8]Civil SoR'!$E$217</f>
        <v>9.93</v>
      </c>
      <c r="I147" s="685"/>
      <c r="J147" s="609"/>
    </row>
    <row r="148" spans="1:10">
      <c r="A148" s="615"/>
      <c r="B148" s="795"/>
      <c r="C148" s="719" t="s">
        <v>27</v>
      </c>
      <c r="D148" s="652">
        <f>'[8]Civil SoR'!$F$214</f>
        <v>61.83</v>
      </c>
      <c r="E148" s="652">
        <f>'[8]Civil SoR'!$F$215</f>
        <v>87.78</v>
      </c>
      <c r="F148" s="652">
        <f>'[8]Civil SoR'!$F$216</f>
        <v>113.7</v>
      </c>
      <c r="G148" s="652">
        <f>'[8]Civil SoR'!$F$217</f>
        <v>139.69999999999999</v>
      </c>
      <c r="H148" s="652">
        <f>'[8]Civil SoR'!$F$218</f>
        <v>165.6</v>
      </c>
      <c r="I148" s="685"/>
      <c r="J148" s="609"/>
    </row>
    <row r="149" spans="1:10">
      <c r="A149" s="615"/>
      <c r="B149" s="795"/>
      <c r="C149" s="719" t="str">
        <f>[8]Input!$C$28</f>
        <v>Add for MA @ 25%</v>
      </c>
      <c r="D149" s="648">
        <f>D148*[8]Input!$D$28</f>
        <v>15.4575</v>
      </c>
      <c r="E149" s="648">
        <f>E148*[8]Input!$D$28</f>
        <v>21.945</v>
      </c>
      <c r="F149" s="648">
        <f>F148*[8]Input!$D$28</f>
        <v>28.425000000000001</v>
      </c>
      <c r="G149" s="648">
        <f>G148*[8]Input!$D$28</f>
        <v>34.924999999999997</v>
      </c>
      <c r="H149" s="648">
        <f>H148*[8]Input!$D$28</f>
        <v>41.4</v>
      </c>
      <c r="I149" s="685"/>
      <c r="J149" s="609"/>
    </row>
    <row r="150" spans="1:10">
      <c r="A150" s="615"/>
      <c r="B150" s="795"/>
      <c r="C150" s="719" t="s">
        <v>804</v>
      </c>
      <c r="D150" s="648">
        <v>0</v>
      </c>
      <c r="E150" s="648">
        <f>ROUND(($F$143/10)*10%,2)</f>
        <v>1.55</v>
      </c>
      <c r="F150" s="648">
        <f>ROUND(($F$143/10)*20%,2)</f>
        <v>3.1</v>
      </c>
      <c r="G150" s="648">
        <f>ROUND(($F$143/10)*30%,2)</f>
        <v>4.6500000000000004</v>
      </c>
      <c r="H150" s="648">
        <f>ROUND(($F$143/10)*40%,2)</f>
        <v>6.21</v>
      </c>
      <c r="I150" s="685"/>
      <c r="J150" s="609"/>
    </row>
    <row r="151" spans="1:10">
      <c r="A151" s="615"/>
      <c r="B151" s="795"/>
      <c r="C151" s="684" t="str">
        <f>[8]Input!$C$28</f>
        <v>Add for MA @ 25%</v>
      </c>
      <c r="D151" s="648">
        <f>D150*[8]Input!$D$28</f>
        <v>0</v>
      </c>
      <c r="E151" s="648">
        <f>E150*[8]Input!$D$28</f>
        <v>0.38750000000000001</v>
      </c>
      <c r="F151" s="648">
        <f>F150*[8]Input!$D$28</f>
        <v>0.77500000000000002</v>
      </c>
      <c r="G151" s="648">
        <f>G150*[8]Input!$D$28</f>
        <v>1.1625000000000001</v>
      </c>
      <c r="H151" s="648">
        <f>H150*[8]Input!$D$28</f>
        <v>1.5525</v>
      </c>
      <c r="I151" s="685"/>
      <c r="J151" s="609"/>
    </row>
    <row r="152" spans="1:10">
      <c r="A152" s="615"/>
      <c r="B152" s="795"/>
      <c r="C152" s="718" t="s">
        <v>63</v>
      </c>
      <c r="D152" s="683">
        <f>SUM(D146:D151)</f>
        <v>621.15499999999997</v>
      </c>
      <c r="E152" s="683">
        <f>SUM(E146:E151)</f>
        <v>655.53</v>
      </c>
      <c r="F152" s="683">
        <f>SUM(F146:F151)</f>
        <v>689.86749999999995</v>
      </c>
      <c r="G152" s="683">
        <f>SUM(G146:G151)</f>
        <v>724.30499999999984</v>
      </c>
      <c r="H152" s="683">
        <f>SUM(H146:H151)</f>
        <v>758.63</v>
      </c>
      <c r="I152" s="685"/>
      <c r="J152" s="609"/>
    </row>
    <row r="153" spans="1:10">
      <c r="A153" s="615"/>
      <c r="B153" s="795"/>
      <c r="C153" s="684" t="str">
        <f>[8]Input!$C$29</f>
        <v>Overheads&amp;Contractors Profit @13.615%</v>
      </c>
      <c r="D153" s="669">
        <f>ROUND(D152*[8]Input!$D$29,2)</f>
        <v>84.57</v>
      </c>
      <c r="E153" s="668">
        <f>ROUND(E152*[8]Input!$D$29,2)</f>
        <v>89.25</v>
      </c>
      <c r="F153" s="668">
        <f>ROUND(F152*[8]Input!$D$29,2)</f>
        <v>93.93</v>
      </c>
      <c r="G153" s="668">
        <f>ROUND(G152*[8]Input!$D$29,2)</f>
        <v>98.61</v>
      </c>
      <c r="H153" s="668">
        <f>ROUND(H152*[8]Input!$D$29,2)</f>
        <v>103.29</v>
      </c>
      <c r="I153" s="685"/>
      <c r="J153" s="609"/>
    </row>
    <row r="154" spans="1:10">
      <c r="A154" s="615"/>
      <c r="B154" s="646"/>
      <c r="C154" s="718" t="s">
        <v>787</v>
      </c>
      <c r="D154" s="685">
        <f>SUM(D152:D153)</f>
        <v>705.72499999999991</v>
      </c>
      <c r="E154" s="685">
        <f>SUM(E152:E153)</f>
        <v>744.78</v>
      </c>
      <c r="F154" s="685">
        <f>SUM(F152:F153)</f>
        <v>783.7974999999999</v>
      </c>
      <c r="G154" s="685">
        <f>SUM(G152:G153)</f>
        <v>822.91499999999985</v>
      </c>
      <c r="H154" s="685">
        <f>SUM(H152:H153)</f>
        <v>861.92</v>
      </c>
      <c r="I154" s="685"/>
      <c r="J154" s="609"/>
    </row>
    <row r="155" spans="1:10">
      <c r="A155" s="615"/>
      <c r="B155" s="646"/>
      <c r="C155" s="686" t="s">
        <v>23</v>
      </c>
      <c r="D155" s="680">
        <f>ROUND(D154,0)</f>
        <v>706</v>
      </c>
      <c r="E155" s="680">
        <f>ROUND(E154,0)</f>
        <v>745</v>
      </c>
      <c r="F155" s="680">
        <f>ROUND(F154,0)</f>
        <v>784</v>
      </c>
      <c r="G155" s="680">
        <f>ROUND(G154,0)</f>
        <v>823</v>
      </c>
      <c r="H155" s="680">
        <f>ROUND(H154,0)</f>
        <v>862</v>
      </c>
      <c r="I155" s="685"/>
      <c r="J155" s="609"/>
    </row>
    <row r="156" spans="1:10">
      <c r="A156" s="615"/>
      <c r="B156" s="646"/>
      <c r="C156" s="799"/>
      <c r="D156" s="800"/>
      <c r="E156" s="801"/>
      <c r="F156" s="802"/>
      <c r="G156" s="803"/>
      <c r="H156" s="663"/>
      <c r="I156" s="680"/>
      <c r="J156" s="609"/>
    </row>
    <row r="159" spans="1:10">
      <c r="C159" s="713" t="s">
        <v>96</v>
      </c>
      <c r="D159" s="713"/>
      <c r="F159" s="857" t="s">
        <v>97</v>
      </c>
      <c r="G159" s="857"/>
      <c r="H159" s="857"/>
      <c r="I159" s="857"/>
    </row>
    <row r="160" spans="1:10">
      <c r="C160" s="713" t="s">
        <v>98</v>
      </c>
      <c r="D160" s="714"/>
      <c r="F160" s="857" t="s">
        <v>98</v>
      </c>
      <c r="G160" s="857"/>
      <c r="H160" s="857"/>
      <c r="I160" s="857"/>
    </row>
  </sheetData>
  <mergeCells count="11">
    <mergeCell ref="F160:I160"/>
    <mergeCell ref="F159:I159"/>
    <mergeCell ref="C137:I137"/>
    <mergeCell ref="A1:I1"/>
    <mergeCell ref="A2:I2"/>
    <mergeCell ref="C105:I105"/>
    <mergeCell ref="C73:I73"/>
    <mergeCell ref="C74:I74"/>
    <mergeCell ref="C3:I3"/>
    <mergeCell ref="C20:I20"/>
    <mergeCell ref="C47:I4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S40"/>
  <sheetViews>
    <sheetView view="pageBreakPreview" topLeftCell="A23" zoomScaleSheetLayoutView="100" workbookViewId="0">
      <selection activeCell="B38" sqref="B38"/>
    </sheetView>
  </sheetViews>
  <sheetFormatPr defaultColWidth="8.88671875" defaultRowHeight="15.6"/>
  <cols>
    <col min="1" max="1" width="4.109375" style="66" customWidth="1"/>
    <col min="2" max="2" width="24" style="66" customWidth="1"/>
    <col min="3" max="3" width="14.109375" style="66" customWidth="1"/>
    <col min="4" max="4" width="15.44140625" style="66" customWidth="1"/>
    <col min="5" max="5" width="5.44140625" style="66" bestFit="1" customWidth="1"/>
    <col min="6" max="6" width="6.33203125" style="66" bestFit="1" customWidth="1"/>
    <col min="7" max="7" width="6.109375" style="66" customWidth="1"/>
    <col min="8" max="8" width="8.6640625" style="66" customWidth="1"/>
    <col min="9" max="9" width="8" style="66" customWidth="1"/>
    <col min="10" max="10" width="6.6640625" style="66" customWidth="1"/>
    <col min="11" max="11" width="7.6640625" style="66" customWidth="1"/>
    <col min="12" max="12" width="9.44140625" style="66" customWidth="1"/>
    <col min="13" max="13" width="8.109375" style="66" customWidth="1"/>
    <col min="14" max="15" width="10.109375" style="66" customWidth="1"/>
    <col min="16" max="16" width="9.44140625" style="66" hidden="1" customWidth="1"/>
    <col min="17" max="17" width="18.33203125" style="66" customWidth="1"/>
    <col min="18" max="256" width="8.88671875" style="66"/>
    <col min="257" max="257" width="4.109375" style="66" customWidth="1"/>
    <col min="258" max="258" width="24" style="66" customWidth="1"/>
    <col min="259" max="259" width="14.109375" style="66" customWidth="1"/>
    <col min="260" max="260" width="15.44140625" style="66" customWidth="1"/>
    <col min="261" max="261" width="5.44140625" style="66" bestFit="1" customWidth="1"/>
    <col min="262" max="262" width="6.33203125" style="66" bestFit="1" customWidth="1"/>
    <col min="263" max="263" width="6.109375" style="66" customWidth="1"/>
    <col min="264" max="264" width="8.6640625" style="66" customWidth="1"/>
    <col min="265" max="265" width="8" style="66" customWidth="1"/>
    <col min="266" max="266" width="6.6640625" style="66" customWidth="1"/>
    <col min="267" max="267" width="7.6640625" style="66" customWidth="1"/>
    <col min="268" max="268" width="9.44140625" style="66" customWidth="1"/>
    <col min="269" max="269" width="8.109375" style="66" customWidth="1"/>
    <col min="270" max="271" width="10.109375" style="66" customWidth="1"/>
    <col min="272" max="272" width="0" style="66" hidden="1" customWidth="1"/>
    <col min="273" max="273" width="8.88671875" style="66" customWidth="1"/>
    <col min="274" max="512" width="8.88671875" style="66"/>
    <col min="513" max="513" width="4.109375" style="66" customWidth="1"/>
    <col min="514" max="514" width="24" style="66" customWidth="1"/>
    <col min="515" max="515" width="14.109375" style="66" customWidth="1"/>
    <col min="516" max="516" width="15.44140625" style="66" customWidth="1"/>
    <col min="517" max="517" width="5.44140625" style="66" bestFit="1" customWidth="1"/>
    <col min="518" max="518" width="6.33203125" style="66" bestFit="1" customWidth="1"/>
    <col min="519" max="519" width="6.109375" style="66" customWidth="1"/>
    <col min="520" max="520" width="8.6640625" style="66" customWidth="1"/>
    <col min="521" max="521" width="8" style="66" customWidth="1"/>
    <col min="522" max="522" width="6.6640625" style="66" customWidth="1"/>
    <col min="523" max="523" width="7.6640625" style="66" customWidth="1"/>
    <col min="524" max="524" width="9.44140625" style="66" customWidth="1"/>
    <col min="525" max="525" width="8.109375" style="66" customWidth="1"/>
    <col min="526" max="527" width="10.109375" style="66" customWidth="1"/>
    <col min="528" max="528" width="0" style="66" hidden="1" customWidth="1"/>
    <col min="529" max="529" width="8.88671875" style="66" customWidth="1"/>
    <col min="530" max="768" width="8.88671875" style="66"/>
    <col min="769" max="769" width="4.109375" style="66" customWidth="1"/>
    <col min="770" max="770" width="24" style="66" customWidth="1"/>
    <col min="771" max="771" width="14.109375" style="66" customWidth="1"/>
    <col min="772" max="772" width="15.44140625" style="66" customWidth="1"/>
    <col min="773" max="773" width="5.44140625" style="66" bestFit="1" customWidth="1"/>
    <col min="774" max="774" width="6.33203125" style="66" bestFit="1" customWidth="1"/>
    <col min="775" max="775" width="6.109375" style="66" customWidth="1"/>
    <col min="776" max="776" width="8.6640625" style="66" customWidth="1"/>
    <col min="777" max="777" width="8" style="66" customWidth="1"/>
    <col min="778" max="778" width="6.6640625" style="66" customWidth="1"/>
    <col min="779" max="779" width="7.6640625" style="66" customWidth="1"/>
    <col min="780" max="780" width="9.44140625" style="66" customWidth="1"/>
    <col min="781" max="781" width="8.109375" style="66" customWidth="1"/>
    <col min="782" max="783" width="10.109375" style="66" customWidth="1"/>
    <col min="784" max="784" width="0" style="66" hidden="1" customWidth="1"/>
    <col min="785" max="785" width="8.88671875" style="66" customWidth="1"/>
    <col min="786" max="1024" width="8.88671875" style="66"/>
    <col min="1025" max="1025" width="4.109375" style="66" customWidth="1"/>
    <col min="1026" max="1026" width="24" style="66" customWidth="1"/>
    <col min="1027" max="1027" width="14.109375" style="66" customWidth="1"/>
    <col min="1028" max="1028" width="15.44140625" style="66" customWidth="1"/>
    <col min="1029" max="1029" width="5.44140625" style="66" bestFit="1" customWidth="1"/>
    <col min="1030" max="1030" width="6.33203125" style="66" bestFit="1" customWidth="1"/>
    <col min="1031" max="1031" width="6.109375" style="66" customWidth="1"/>
    <col min="1032" max="1032" width="8.6640625" style="66" customWidth="1"/>
    <col min="1033" max="1033" width="8" style="66" customWidth="1"/>
    <col min="1034" max="1034" width="6.6640625" style="66" customWidth="1"/>
    <col min="1035" max="1035" width="7.6640625" style="66" customWidth="1"/>
    <col min="1036" max="1036" width="9.44140625" style="66" customWidth="1"/>
    <col min="1037" max="1037" width="8.109375" style="66" customWidth="1"/>
    <col min="1038" max="1039" width="10.109375" style="66" customWidth="1"/>
    <col min="1040" max="1040" width="0" style="66" hidden="1" customWidth="1"/>
    <col min="1041" max="1041" width="8.88671875" style="66" customWidth="1"/>
    <col min="1042" max="1280" width="8.88671875" style="66"/>
    <col min="1281" max="1281" width="4.109375" style="66" customWidth="1"/>
    <col min="1282" max="1282" width="24" style="66" customWidth="1"/>
    <col min="1283" max="1283" width="14.109375" style="66" customWidth="1"/>
    <col min="1284" max="1284" width="15.44140625" style="66" customWidth="1"/>
    <col min="1285" max="1285" width="5.44140625" style="66" bestFit="1" customWidth="1"/>
    <col min="1286" max="1286" width="6.33203125" style="66" bestFit="1" customWidth="1"/>
    <col min="1287" max="1287" width="6.109375" style="66" customWidth="1"/>
    <col min="1288" max="1288" width="8.6640625" style="66" customWidth="1"/>
    <col min="1289" max="1289" width="8" style="66" customWidth="1"/>
    <col min="1290" max="1290" width="6.6640625" style="66" customWidth="1"/>
    <col min="1291" max="1291" width="7.6640625" style="66" customWidth="1"/>
    <col min="1292" max="1292" width="9.44140625" style="66" customWidth="1"/>
    <col min="1293" max="1293" width="8.109375" style="66" customWidth="1"/>
    <col min="1294" max="1295" width="10.109375" style="66" customWidth="1"/>
    <col min="1296" max="1296" width="0" style="66" hidden="1" customWidth="1"/>
    <col min="1297" max="1297" width="8.88671875" style="66" customWidth="1"/>
    <col min="1298" max="1536" width="8.88671875" style="66"/>
    <col min="1537" max="1537" width="4.109375" style="66" customWidth="1"/>
    <col min="1538" max="1538" width="24" style="66" customWidth="1"/>
    <col min="1539" max="1539" width="14.109375" style="66" customWidth="1"/>
    <col min="1540" max="1540" width="15.44140625" style="66" customWidth="1"/>
    <col min="1541" max="1541" width="5.44140625" style="66" bestFit="1" customWidth="1"/>
    <col min="1542" max="1542" width="6.33203125" style="66" bestFit="1" customWidth="1"/>
    <col min="1543" max="1543" width="6.109375" style="66" customWidth="1"/>
    <col min="1544" max="1544" width="8.6640625" style="66" customWidth="1"/>
    <col min="1545" max="1545" width="8" style="66" customWidth="1"/>
    <col min="1546" max="1546" width="6.6640625" style="66" customWidth="1"/>
    <col min="1547" max="1547" width="7.6640625" style="66" customWidth="1"/>
    <col min="1548" max="1548" width="9.44140625" style="66" customWidth="1"/>
    <col min="1549" max="1549" width="8.109375" style="66" customWidth="1"/>
    <col min="1550" max="1551" width="10.109375" style="66" customWidth="1"/>
    <col min="1552" max="1552" width="0" style="66" hidden="1" customWidth="1"/>
    <col min="1553" max="1553" width="8.88671875" style="66" customWidth="1"/>
    <col min="1554" max="1792" width="8.88671875" style="66"/>
    <col min="1793" max="1793" width="4.109375" style="66" customWidth="1"/>
    <col min="1794" max="1794" width="24" style="66" customWidth="1"/>
    <col min="1795" max="1795" width="14.109375" style="66" customWidth="1"/>
    <col min="1796" max="1796" width="15.44140625" style="66" customWidth="1"/>
    <col min="1797" max="1797" width="5.44140625" style="66" bestFit="1" customWidth="1"/>
    <col min="1798" max="1798" width="6.33203125" style="66" bestFit="1" customWidth="1"/>
    <col min="1799" max="1799" width="6.109375" style="66" customWidth="1"/>
    <col min="1800" max="1800" width="8.6640625" style="66" customWidth="1"/>
    <col min="1801" max="1801" width="8" style="66" customWidth="1"/>
    <col min="1802" max="1802" width="6.6640625" style="66" customWidth="1"/>
    <col min="1803" max="1803" width="7.6640625" style="66" customWidth="1"/>
    <col min="1804" max="1804" width="9.44140625" style="66" customWidth="1"/>
    <col min="1805" max="1805" width="8.109375" style="66" customWidth="1"/>
    <col min="1806" max="1807" width="10.109375" style="66" customWidth="1"/>
    <col min="1808" max="1808" width="0" style="66" hidden="1" customWidth="1"/>
    <col min="1809" max="1809" width="8.88671875" style="66" customWidth="1"/>
    <col min="1810" max="2048" width="8.88671875" style="66"/>
    <col min="2049" max="2049" width="4.109375" style="66" customWidth="1"/>
    <col min="2050" max="2050" width="24" style="66" customWidth="1"/>
    <col min="2051" max="2051" width="14.109375" style="66" customWidth="1"/>
    <col min="2052" max="2052" width="15.44140625" style="66" customWidth="1"/>
    <col min="2053" max="2053" width="5.44140625" style="66" bestFit="1" customWidth="1"/>
    <col min="2054" max="2054" width="6.33203125" style="66" bestFit="1" customWidth="1"/>
    <col min="2055" max="2055" width="6.109375" style="66" customWidth="1"/>
    <col min="2056" max="2056" width="8.6640625" style="66" customWidth="1"/>
    <col min="2057" max="2057" width="8" style="66" customWidth="1"/>
    <col min="2058" max="2058" width="6.6640625" style="66" customWidth="1"/>
    <col min="2059" max="2059" width="7.6640625" style="66" customWidth="1"/>
    <col min="2060" max="2060" width="9.44140625" style="66" customWidth="1"/>
    <col min="2061" max="2061" width="8.109375" style="66" customWidth="1"/>
    <col min="2062" max="2063" width="10.109375" style="66" customWidth="1"/>
    <col min="2064" max="2064" width="0" style="66" hidden="1" customWidth="1"/>
    <col min="2065" max="2065" width="8.88671875" style="66" customWidth="1"/>
    <col min="2066" max="2304" width="8.88671875" style="66"/>
    <col min="2305" max="2305" width="4.109375" style="66" customWidth="1"/>
    <col min="2306" max="2306" width="24" style="66" customWidth="1"/>
    <col min="2307" max="2307" width="14.109375" style="66" customWidth="1"/>
    <col min="2308" max="2308" width="15.44140625" style="66" customWidth="1"/>
    <col min="2309" max="2309" width="5.44140625" style="66" bestFit="1" customWidth="1"/>
    <col min="2310" max="2310" width="6.33203125" style="66" bestFit="1" customWidth="1"/>
    <col min="2311" max="2311" width="6.109375" style="66" customWidth="1"/>
    <col min="2312" max="2312" width="8.6640625" style="66" customWidth="1"/>
    <col min="2313" max="2313" width="8" style="66" customWidth="1"/>
    <col min="2314" max="2314" width="6.6640625" style="66" customWidth="1"/>
    <col min="2315" max="2315" width="7.6640625" style="66" customWidth="1"/>
    <col min="2316" max="2316" width="9.44140625" style="66" customWidth="1"/>
    <col min="2317" max="2317" width="8.109375" style="66" customWidth="1"/>
    <col min="2318" max="2319" width="10.109375" style="66" customWidth="1"/>
    <col min="2320" max="2320" width="0" style="66" hidden="1" customWidth="1"/>
    <col min="2321" max="2321" width="8.88671875" style="66" customWidth="1"/>
    <col min="2322" max="2560" width="8.88671875" style="66"/>
    <col min="2561" max="2561" width="4.109375" style="66" customWidth="1"/>
    <col min="2562" max="2562" width="24" style="66" customWidth="1"/>
    <col min="2563" max="2563" width="14.109375" style="66" customWidth="1"/>
    <col min="2564" max="2564" width="15.44140625" style="66" customWidth="1"/>
    <col min="2565" max="2565" width="5.44140625" style="66" bestFit="1" customWidth="1"/>
    <col min="2566" max="2566" width="6.33203125" style="66" bestFit="1" customWidth="1"/>
    <col min="2567" max="2567" width="6.109375" style="66" customWidth="1"/>
    <col min="2568" max="2568" width="8.6640625" style="66" customWidth="1"/>
    <col min="2569" max="2569" width="8" style="66" customWidth="1"/>
    <col min="2570" max="2570" width="6.6640625" style="66" customWidth="1"/>
    <col min="2571" max="2571" width="7.6640625" style="66" customWidth="1"/>
    <col min="2572" max="2572" width="9.44140625" style="66" customWidth="1"/>
    <col min="2573" max="2573" width="8.109375" style="66" customWidth="1"/>
    <col min="2574" max="2575" width="10.109375" style="66" customWidth="1"/>
    <col min="2576" max="2576" width="0" style="66" hidden="1" customWidth="1"/>
    <col min="2577" max="2577" width="8.88671875" style="66" customWidth="1"/>
    <col min="2578" max="2816" width="8.88671875" style="66"/>
    <col min="2817" max="2817" width="4.109375" style="66" customWidth="1"/>
    <col min="2818" max="2818" width="24" style="66" customWidth="1"/>
    <col min="2819" max="2819" width="14.109375" style="66" customWidth="1"/>
    <col min="2820" max="2820" width="15.44140625" style="66" customWidth="1"/>
    <col min="2821" max="2821" width="5.44140625" style="66" bestFit="1" customWidth="1"/>
    <col min="2822" max="2822" width="6.33203125" style="66" bestFit="1" customWidth="1"/>
    <col min="2823" max="2823" width="6.109375" style="66" customWidth="1"/>
    <col min="2824" max="2824" width="8.6640625" style="66" customWidth="1"/>
    <col min="2825" max="2825" width="8" style="66" customWidth="1"/>
    <col min="2826" max="2826" width="6.6640625" style="66" customWidth="1"/>
    <col min="2827" max="2827" width="7.6640625" style="66" customWidth="1"/>
    <col min="2828" max="2828" width="9.44140625" style="66" customWidth="1"/>
    <col min="2829" max="2829" width="8.109375" style="66" customWidth="1"/>
    <col min="2830" max="2831" width="10.109375" style="66" customWidth="1"/>
    <col min="2832" max="2832" width="0" style="66" hidden="1" customWidth="1"/>
    <col min="2833" max="2833" width="8.88671875" style="66" customWidth="1"/>
    <col min="2834" max="3072" width="8.88671875" style="66"/>
    <col min="3073" max="3073" width="4.109375" style="66" customWidth="1"/>
    <col min="3074" max="3074" width="24" style="66" customWidth="1"/>
    <col min="3075" max="3075" width="14.109375" style="66" customWidth="1"/>
    <col min="3076" max="3076" width="15.44140625" style="66" customWidth="1"/>
    <col min="3077" max="3077" width="5.44140625" style="66" bestFit="1" customWidth="1"/>
    <col min="3078" max="3078" width="6.33203125" style="66" bestFit="1" customWidth="1"/>
    <col min="3079" max="3079" width="6.109375" style="66" customWidth="1"/>
    <col min="3080" max="3080" width="8.6640625" style="66" customWidth="1"/>
    <col min="3081" max="3081" width="8" style="66" customWidth="1"/>
    <col min="3082" max="3082" width="6.6640625" style="66" customWidth="1"/>
    <col min="3083" max="3083" width="7.6640625" style="66" customWidth="1"/>
    <col min="3084" max="3084" width="9.44140625" style="66" customWidth="1"/>
    <col min="3085" max="3085" width="8.109375" style="66" customWidth="1"/>
    <col min="3086" max="3087" width="10.109375" style="66" customWidth="1"/>
    <col min="3088" max="3088" width="0" style="66" hidden="1" customWidth="1"/>
    <col min="3089" max="3089" width="8.88671875" style="66" customWidth="1"/>
    <col min="3090" max="3328" width="8.88671875" style="66"/>
    <col min="3329" max="3329" width="4.109375" style="66" customWidth="1"/>
    <col min="3330" max="3330" width="24" style="66" customWidth="1"/>
    <col min="3331" max="3331" width="14.109375" style="66" customWidth="1"/>
    <col min="3332" max="3332" width="15.44140625" style="66" customWidth="1"/>
    <col min="3333" max="3333" width="5.44140625" style="66" bestFit="1" customWidth="1"/>
    <col min="3334" max="3334" width="6.33203125" style="66" bestFit="1" customWidth="1"/>
    <col min="3335" max="3335" width="6.109375" style="66" customWidth="1"/>
    <col min="3336" max="3336" width="8.6640625" style="66" customWidth="1"/>
    <col min="3337" max="3337" width="8" style="66" customWidth="1"/>
    <col min="3338" max="3338" width="6.6640625" style="66" customWidth="1"/>
    <col min="3339" max="3339" width="7.6640625" style="66" customWidth="1"/>
    <col min="3340" max="3340" width="9.44140625" style="66" customWidth="1"/>
    <col min="3341" max="3341" width="8.109375" style="66" customWidth="1"/>
    <col min="3342" max="3343" width="10.109375" style="66" customWidth="1"/>
    <col min="3344" max="3344" width="0" style="66" hidden="1" customWidth="1"/>
    <col min="3345" max="3345" width="8.88671875" style="66" customWidth="1"/>
    <col min="3346" max="3584" width="8.88671875" style="66"/>
    <col min="3585" max="3585" width="4.109375" style="66" customWidth="1"/>
    <col min="3586" max="3586" width="24" style="66" customWidth="1"/>
    <col min="3587" max="3587" width="14.109375" style="66" customWidth="1"/>
    <col min="3588" max="3588" width="15.44140625" style="66" customWidth="1"/>
    <col min="3589" max="3589" width="5.44140625" style="66" bestFit="1" customWidth="1"/>
    <col min="3590" max="3590" width="6.33203125" style="66" bestFit="1" customWidth="1"/>
    <col min="3591" max="3591" width="6.109375" style="66" customWidth="1"/>
    <col min="3592" max="3592" width="8.6640625" style="66" customWidth="1"/>
    <col min="3593" max="3593" width="8" style="66" customWidth="1"/>
    <col min="3594" max="3594" width="6.6640625" style="66" customWidth="1"/>
    <col min="3595" max="3595" width="7.6640625" style="66" customWidth="1"/>
    <col min="3596" max="3596" width="9.44140625" style="66" customWidth="1"/>
    <col min="3597" max="3597" width="8.109375" style="66" customWidth="1"/>
    <col min="3598" max="3599" width="10.109375" style="66" customWidth="1"/>
    <col min="3600" max="3600" width="0" style="66" hidden="1" customWidth="1"/>
    <col min="3601" max="3601" width="8.88671875" style="66" customWidth="1"/>
    <col min="3602" max="3840" width="8.88671875" style="66"/>
    <col min="3841" max="3841" width="4.109375" style="66" customWidth="1"/>
    <col min="3842" max="3842" width="24" style="66" customWidth="1"/>
    <col min="3843" max="3843" width="14.109375" style="66" customWidth="1"/>
    <col min="3844" max="3844" width="15.44140625" style="66" customWidth="1"/>
    <col min="3845" max="3845" width="5.44140625" style="66" bestFit="1" customWidth="1"/>
    <col min="3846" max="3846" width="6.33203125" style="66" bestFit="1" customWidth="1"/>
    <col min="3847" max="3847" width="6.109375" style="66" customWidth="1"/>
    <col min="3848" max="3848" width="8.6640625" style="66" customWidth="1"/>
    <col min="3849" max="3849" width="8" style="66" customWidth="1"/>
    <col min="3850" max="3850" width="6.6640625" style="66" customWidth="1"/>
    <col min="3851" max="3851" width="7.6640625" style="66" customWidth="1"/>
    <col min="3852" max="3852" width="9.44140625" style="66" customWidth="1"/>
    <col min="3853" max="3853" width="8.109375" style="66" customWidth="1"/>
    <col min="3854" max="3855" width="10.109375" style="66" customWidth="1"/>
    <col min="3856" max="3856" width="0" style="66" hidden="1" customWidth="1"/>
    <col min="3857" max="3857" width="8.88671875" style="66" customWidth="1"/>
    <col min="3858" max="4096" width="8.88671875" style="66"/>
    <col min="4097" max="4097" width="4.109375" style="66" customWidth="1"/>
    <col min="4098" max="4098" width="24" style="66" customWidth="1"/>
    <col min="4099" max="4099" width="14.109375" style="66" customWidth="1"/>
    <col min="4100" max="4100" width="15.44140625" style="66" customWidth="1"/>
    <col min="4101" max="4101" width="5.44140625" style="66" bestFit="1" customWidth="1"/>
    <col min="4102" max="4102" width="6.33203125" style="66" bestFit="1" customWidth="1"/>
    <col min="4103" max="4103" width="6.109375" style="66" customWidth="1"/>
    <col min="4104" max="4104" width="8.6640625" style="66" customWidth="1"/>
    <col min="4105" max="4105" width="8" style="66" customWidth="1"/>
    <col min="4106" max="4106" width="6.6640625" style="66" customWidth="1"/>
    <col min="4107" max="4107" width="7.6640625" style="66" customWidth="1"/>
    <col min="4108" max="4108" width="9.44140625" style="66" customWidth="1"/>
    <col min="4109" max="4109" width="8.109375" style="66" customWidth="1"/>
    <col min="4110" max="4111" width="10.109375" style="66" customWidth="1"/>
    <col min="4112" max="4112" width="0" style="66" hidden="1" customWidth="1"/>
    <col min="4113" max="4113" width="8.88671875" style="66" customWidth="1"/>
    <col min="4114" max="4352" width="8.88671875" style="66"/>
    <col min="4353" max="4353" width="4.109375" style="66" customWidth="1"/>
    <col min="4354" max="4354" width="24" style="66" customWidth="1"/>
    <col min="4355" max="4355" width="14.109375" style="66" customWidth="1"/>
    <col min="4356" max="4356" width="15.44140625" style="66" customWidth="1"/>
    <col min="4357" max="4357" width="5.44140625" style="66" bestFit="1" customWidth="1"/>
    <col min="4358" max="4358" width="6.33203125" style="66" bestFit="1" customWidth="1"/>
    <col min="4359" max="4359" width="6.109375" style="66" customWidth="1"/>
    <col min="4360" max="4360" width="8.6640625" style="66" customWidth="1"/>
    <col min="4361" max="4361" width="8" style="66" customWidth="1"/>
    <col min="4362" max="4362" width="6.6640625" style="66" customWidth="1"/>
    <col min="4363" max="4363" width="7.6640625" style="66" customWidth="1"/>
    <col min="4364" max="4364" width="9.44140625" style="66" customWidth="1"/>
    <col min="4365" max="4365" width="8.109375" style="66" customWidth="1"/>
    <col min="4366" max="4367" width="10.109375" style="66" customWidth="1"/>
    <col min="4368" max="4368" width="0" style="66" hidden="1" customWidth="1"/>
    <col min="4369" max="4369" width="8.88671875" style="66" customWidth="1"/>
    <col min="4370" max="4608" width="8.88671875" style="66"/>
    <col min="4609" max="4609" width="4.109375" style="66" customWidth="1"/>
    <col min="4610" max="4610" width="24" style="66" customWidth="1"/>
    <col min="4611" max="4611" width="14.109375" style="66" customWidth="1"/>
    <col min="4612" max="4612" width="15.44140625" style="66" customWidth="1"/>
    <col min="4613" max="4613" width="5.44140625" style="66" bestFit="1" customWidth="1"/>
    <col min="4614" max="4614" width="6.33203125" style="66" bestFit="1" customWidth="1"/>
    <col min="4615" max="4615" width="6.109375" style="66" customWidth="1"/>
    <col min="4616" max="4616" width="8.6640625" style="66" customWidth="1"/>
    <col min="4617" max="4617" width="8" style="66" customWidth="1"/>
    <col min="4618" max="4618" width="6.6640625" style="66" customWidth="1"/>
    <col min="4619" max="4619" width="7.6640625" style="66" customWidth="1"/>
    <col min="4620" max="4620" width="9.44140625" style="66" customWidth="1"/>
    <col min="4621" max="4621" width="8.109375" style="66" customWidth="1"/>
    <col min="4622" max="4623" width="10.109375" style="66" customWidth="1"/>
    <col min="4624" max="4624" width="0" style="66" hidden="1" customWidth="1"/>
    <col min="4625" max="4625" width="8.88671875" style="66" customWidth="1"/>
    <col min="4626" max="4864" width="8.88671875" style="66"/>
    <col min="4865" max="4865" width="4.109375" style="66" customWidth="1"/>
    <col min="4866" max="4866" width="24" style="66" customWidth="1"/>
    <col min="4867" max="4867" width="14.109375" style="66" customWidth="1"/>
    <col min="4868" max="4868" width="15.44140625" style="66" customWidth="1"/>
    <col min="4869" max="4869" width="5.44140625" style="66" bestFit="1" customWidth="1"/>
    <col min="4870" max="4870" width="6.33203125" style="66" bestFit="1" customWidth="1"/>
    <col min="4871" max="4871" width="6.109375" style="66" customWidth="1"/>
    <col min="4872" max="4872" width="8.6640625" style="66" customWidth="1"/>
    <col min="4873" max="4873" width="8" style="66" customWidth="1"/>
    <col min="4874" max="4874" width="6.6640625" style="66" customWidth="1"/>
    <col min="4875" max="4875" width="7.6640625" style="66" customWidth="1"/>
    <col min="4876" max="4876" width="9.44140625" style="66" customWidth="1"/>
    <col min="4877" max="4877" width="8.109375" style="66" customWidth="1"/>
    <col min="4878" max="4879" width="10.109375" style="66" customWidth="1"/>
    <col min="4880" max="4880" width="0" style="66" hidden="1" customWidth="1"/>
    <col min="4881" max="4881" width="8.88671875" style="66" customWidth="1"/>
    <col min="4882" max="5120" width="8.88671875" style="66"/>
    <col min="5121" max="5121" width="4.109375" style="66" customWidth="1"/>
    <col min="5122" max="5122" width="24" style="66" customWidth="1"/>
    <col min="5123" max="5123" width="14.109375" style="66" customWidth="1"/>
    <col min="5124" max="5124" width="15.44140625" style="66" customWidth="1"/>
    <col min="5125" max="5125" width="5.44140625" style="66" bestFit="1" customWidth="1"/>
    <col min="5126" max="5126" width="6.33203125" style="66" bestFit="1" customWidth="1"/>
    <col min="5127" max="5127" width="6.109375" style="66" customWidth="1"/>
    <col min="5128" max="5128" width="8.6640625" style="66" customWidth="1"/>
    <col min="5129" max="5129" width="8" style="66" customWidth="1"/>
    <col min="5130" max="5130" width="6.6640625" style="66" customWidth="1"/>
    <col min="5131" max="5131" width="7.6640625" style="66" customWidth="1"/>
    <col min="5132" max="5132" width="9.44140625" style="66" customWidth="1"/>
    <col min="5133" max="5133" width="8.109375" style="66" customWidth="1"/>
    <col min="5134" max="5135" width="10.109375" style="66" customWidth="1"/>
    <col min="5136" max="5136" width="0" style="66" hidden="1" customWidth="1"/>
    <col min="5137" max="5137" width="8.88671875" style="66" customWidth="1"/>
    <col min="5138" max="5376" width="8.88671875" style="66"/>
    <col min="5377" max="5377" width="4.109375" style="66" customWidth="1"/>
    <col min="5378" max="5378" width="24" style="66" customWidth="1"/>
    <col min="5379" max="5379" width="14.109375" style="66" customWidth="1"/>
    <col min="5380" max="5380" width="15.44140625" style="66" customWidth="1"/>
    <col min="5381" max="5381" width="5.44140625" style="66" bestFit="1" customWidth="1"/>
    <col min="5382" max="5382" width="6.33203125" style="66" bestFit="1" customWidth="1"/>
    <col min="5383" max="5383" width="6.109375" style="66" customWidth="1"/>
    <col min="5384" max="5384" width="8.6640625" style="66" customWidth="1"/>
    <col min="5385" max="5385" width="8" style="66" customWidth="1"/>
    <col min="5386" max="5386" width="6.6640625" style="66" customWidth="1"/>
    <col min="5387" max="5387" width="7.6640625" style="66" customWidth="1"/>
    <col min="5388" max="5388" width="9.44140625" style="66" customWidth="1"/>
    <col min="5389" max="5389" width="8.109375" style="66" customWidth="1"/>
    <col min="5390" max="5391" width="10.109375" style="66" customWidth="1"/>
    <col min="5392" max="5392" width="0" style="66" hidden="1" customWidth="1"/>
    <col min="5393" max="5393" width="8.88671875" style="66" customWidth="1"/>
    <col min="5394" max="5632" width="8.88671875" style="66"/>
    <col min="5633" max="5633" width="4.109375" style="66" customWidth="1"/>
    <col min="5634" max="5634" width="24" style="66" customWidth="1"/>
    <col min="5635" max="5635" width="14.109375" style="66" customWidth="1"/>
    <col min="5636" max="5636" width="15.44140625" style="66" customWidth="1"/>
    <col min="5637" max="5637" width="5.44140625" style="66" bestFit="1" customWidth="1"/>
    <col min="5638" max="5638" width="6.33203125" style="66" bestFit="1" customWidth="1"/>
    <col min="5639" max="5639" width="6.109375" style="66" customWidth="1"/>
    <col min="5640" max="5640" width="8.6640625" style="66" customWidth="1"/>
    <col min="5641" max="5641" width="8" style="66" customWidth="1"/>
    <col min="5642" max="5642" width="6.6640625" style="66" customWidth="1"/>
    <col min="5643" max="5643" width="7.6640625" style="66" customWidth="1"/>
    <col min="5644" max="5644" width="9.44140625" style="66" customWidth="1"/>
    <col min="5645" max="5645" width="8.109375" style="66" customWidth="1"/>
    <col min="5646" max="5647" width="10.109375" style="66" customWidth="1"/>
    <col min="5648" max="5648" width="0" style="66" hidden="1" customWidth="1"/>
    <col min="5649" max="5649" width="8.88671875" style="66" customWidth="1"/>
    <col min="5650" max="5888" width="8.88671875" style="66"/>
    <col min="5889" max="5889" width="4.109375" style="66" customWidth="1"/>
    <col min="5890" max="5890" width="24" style="66" customWidth="1"/>
    <col min="5891" max="5891" width="14.109375" style="66" customWidth="1"/>
    <col min="5892" max="5892" width="15.44140625" style="66" customWidth="1"/>
    <col min="5893" max="5893" width="5.44140625" style="66" bestFit="1" customWidth="1"/>
    <col min="5894" max="5894" width="6.33203125" style="66" bestFit="1" customWidth="1"/>
    <col min="5895" max="5895" width="6.109375" style="66" customWidth="1"/>
    <col min="5896" max="5896" width="8.6640625" style="66" customWidth="1"/>
    <col min="5897" max="5897" width="8" style="66" customWidth="1"/>
    <col min="5898" max="5898" width="6.6640625" style="66" customWidth="1"/>
    <col min="5899" max="5899" width="7.6640625" style="66" customWidth="1"/>
    <col min="5900" max="5900" width="9.44140625" style="66" customWidth="1"/>
    <col min="5901" max="5901" width="8.109375" style="66" customWidth="1"/>
    <col min="5902" max="5903" width="10.109375" style="66" customWidth="1"/>
    <col min="5904" max="5904" width="0" style="66" hidden="1" customWidth="1"/>
    <col min="5905" max="5905" width="8.88671875" style="66" customWidth="1"/>
    <col min="5906" max="6144" width="8.88671875" style="66"/>
    <col min="6145" max="6145" width="4.109375" style="66" customWidth="1"/>
    <col min="6146" max="6146" width="24" style="66" customWidth="1"/>
    <col min="6147" max="6147" width="14.109375" style="66" customWidth="1"/>
    <col min="6148" max="6148" width="15.44140625" style="66" customWidth="1"/>
    <col min="6149" max="6149" width="5.44140625" style="66" bestFit="1" customWidth="1"/>
    <col min="6150" max="6150" width="6.33203125" style="66" bestFit="1" customWidth="1"/>
    <col min="6151" max="6151" width="6.109375" style="66" customWidth="1"/>
    <col min="6152" max="6152" width="8.6640625" style="66" customWidth="1"/>
    <col min="6153" max="6153" width="8" style="66" customWidth="1"/>
    <col min="6154" max="6154" width="6.6640625" style="66" customWidth="1"/>
    <col min="6155" max="6155" width="7.6640625" style="66" customWidth="1"/>
    <col min="6156" max="6156" width="9.44140625" style="66" customWidth="1"/>
    <col min="6157" max="6157" width="8.109375" style="66" customWidth="1"/>
    <col min="6158" max="6159" width="10.109375" style="66" customWidth="1"/>
    <col min="6160" max="6160" width="0" style="66" hidden="1" customWidth="1"/>
    <col min="6161" max="6161" width="8.88671875" style="66" customWidth="1"/>
    <col min="6162" max="6400" width="8.88671875" style="66"/>
    <col min="6401" max="6401" width="4.109375" style="66" customWidth="1"/>
    <col min="6402" max="6402" width="24" style="66" customWidth="1"/>
    <col min="6403" max="6403" width="14.109375" style="66" customWidth="1"/>
    <col min="6404" max="6404" width="15.44140625" style="66" customWidth="1"/>
    <col min="6405" max="6405" width="5.44140625" style="66" bestFit="1" customWidth="1"/>
    <col min="6406" max="6406" width="6.33203125" style="66" bestFit="1" customWidth="1"/>
    <col min="6407" max="6407" width="6.109375" style="66" customWidth="1"/>
    <col min="6408" max="6408" width="8.6640625" style="66" customWidth="1"/>
    <col min="6409" max="6409" width="8" style="66" customWidth="1"/>
    <col min="6410" max="6410" width="6.6640625" style="66" customWidth="1"/>
    <col min="6411" max="6411" width="7.6640625" style="66" customWidth="1"/>
    <col min="6412" max="6412" width="9.44140625" style="66" customWidth="1"/>
    <col min="6413" max="6413" width="8.109375" style="66" customWidth="1"/>
    <col min="6414" max="6415" width="10.109375" style="66" customWidth="1"/>
    <col min="6416" max="6416" width="0" style="66" hidden="1" customWidth="1"/>
    <col min="6417" max="6417" width="8.88671875" style="66" customWidth="1"/>
    <col min="6418" max="6656" width="8.88671875" style="66"/>
    <col min="6657" max="6657" width="4.109375" style="66" customWidth="1"/>
    <col min="6658" max="6658" width="24" style="66" customWidth="1"/>
    <col min="6659" max="6659" width="14.109375" style="66" customWidth="1"/>
    <col min="6660" max="6660" width="15.44140625" style="66" customWidth="1"/>
    <col min="6661" max="6661" width="5.44140625" style="66" bestFit="1" customWidth="1"/>
    <col min="6662" max="6662" width="6.33203125" style="66" bestFit="1" customWidth="1"/>
    <col min="6663" max="6663" width="6.109375" style="66" customWidth="1"/>
    <col min="6664" max="6664" width="8.6640625" style="66" customWidth="1"/>
    <col min="6665" max="6665" width="8" style="66" customWidth="1"/>
    <col min="6666" max="6666" width="6.6640625" style="66" customWidth="1"/>
    <col min="6667" max="6667" width="7.6640625" style="66" customWidth="1"/>
    <col min="6668" max="6668" width="9.44140625" style="66" customWidth="1"/>
    <col min="6669" max="6669" width="8.109375" style="66" customWidth="1"/>
    <col min="6670" max="6671" width="10.109375" style="66" customWidth="1"/>
    <col min="6672" max="6672" width="0" style="66" hidden="1" customWidth="1"/>
    <col min="6673" max="6673" width="8.88671875" style="66" customWidth="1"/>
    <col min="6674" max="6912" width="8.88671875" style="66"/>
    <col min="6913" max="6913" width="4.109375" style="66" customWidth="1"/>
    <col min="6914" max="6914" width="24" style="66" customWidth="1"/>
    <col min="6915" max="6915" width="14.109375" style="66" customWidth="1"/>
    <col min="6916" max="6916" width="15.44140625" style="66" customWidth="1"/>
    <col min="6917" max="6917" width="5.44140625" style="66" bestFit="1" customWidth="1"/>
    <col min="6918" max="6918" width="6.33203125" style="66" bestFit="1" customWidth="1"/>
    <col min="6919" max="6919" width="6.109375" style="66" customWidth="1"/>
    <col min="6920" max="6920" width="8.6640625" style="66" customWidth="1"/>
    <col min="6921" max="6921" width="8" style="66" customWidth="1"/>
    <col min="6922" max="6922" width="6.6640625" style="66" customWidth="1"/>
    <col min="6923" max="6923" width="7.6640625" style="66" customWidth="1"/>
    <col min="6924" max="6924" width="9.44140625" style="66" customWidth="1"/>
    <col min="6925" max="6925" width="8.109375" style="66" customWidth="1"/>
    <col min="6926" max="6927" width="10.109375" style="66" customWidth="1"/>
    <col min="6928" max="6928" width="0" style="66" hidden="1" customWidth="1"/>
    <col min="6929" max="6929" width="8.88671875" style="66" customWidth="1"/>
    <col min="6930" max="7168" width="8.88671875" style="66"/>
    <col min="7169" max="7169" width="4.109375" style="66" customWidth="1"/>
    <col min="7170" max="7170" width="24" style="66" customWidth="1"/>
    <col min="7171" max="7171" width="14.109375" style="66" customWidth="1"/>
    <col min="7172" max="7172" width="15.44140625" style="66" customWidth="1"/>
    <col min="7173" max="7173" width="5.44140625" style="66" bestFit="1" customWidth="1"/>
    <col min="7174" max="7174" width="6.33203125" style="66" bestFit="1" customWidth="1"/>
    <col min="7175" max="7175" width="6.109375" style="66" customWidth="1"/>
    <col min="7176" max="7176" width="8.6640625" style="66" customWidth="1"/>
    <col min="7177" max="7177" width="8" style="66" customWidth="1"/>
    <col min="7178" max="7178" width="6.6640625" style="66" customWidth="1"/>
    <col min="7179" max="7179" width="7.6640625" style="66" customWidth="1"/>
    <col min="7180" max="7180" width="9.44140625" style="66" customWidth="1"/>
    <col min="7181" max="7181" width="8.109375" style="66" customWidth="1"/>
    <col min="7182" max="7183" width="10.109375" style="66" customWidth="1"/>
    <col min="7184" max="7184" width="0" style="66" hidden="1" customWidth="1"/>
    <col min="7185" max="7185" width="8.88671875" style="66" customWidth="1"/>
    <col min="7186" max="7424" width="8.88671875" style="66"/>
    <col min="7425" max="7425" width="4.109375" style="66" customWidth="1"/>
    <col min="7426" max="7426" width="24" style="66" customWidth="1"/>
    <col min="7427" max="7427" width="14.109375" style="66" customWidth="1"/>
    <col min="7428" max="7428" width="15.44140625" style="66" customWidth="1"/>
    <col min="7429" max="7429" width="5.44140625" style="66" bestFit="1" customWidth="1"/>
    <col min="7430" max="7430" width="6.33203125" style="66" bestFit="1" customWidth="1"/>
    <col min="7431" max="7431" width="6.109375" style="66" customWidth="1"/>
    <col min="7432" max="7432" width="8.6640625" style="66" customWidth="1"/>
    <col min="7433" max="7433" width="8" style="66" customWidth="1"/>
    <col min="7434" max="7434" width="6.6640625" style="66" customWidth="1"/>
    <col min="7435" max="7435" width="7.6640625" style="66" customWidth="1"/>
    <col min="7436" max="7436" width="9.44140625" style="66" customWidth="1"/>
    <col min="7437" max="7437" width="8.109375" style="66" customWidth="1"/>
    <col min="7438" max="7439" width="10.109375" style="66" customWidth="1"/>
    <col min="7440" max="7440" width="0" style="66" hidden="1" customWidth="1"/>
    <col min="7441" max="7441" width="8.88671875" style="66" customWidth="1"/>
    <col min="7442" max="7680" width="8.88671875" style="66"/>
    <col min="7681" max="7681" width="4.109375" style="66" customWidth="1"/>
    <col min="7682" max="7682" width="24" style="66" customWidth="1"/>
    <col min="7683" max="7683" width="14.109375" style="66" customWidth="1"/>
    <col min="7684" max="7684" width="15.44140625" style="66" customWidth="1"/>
    <col min="7685" max="7685" width="5.44140625" style="66" bestFit="1" customWidth="1"/>
    <col min="7686" max="7686" width="6.33203125" style="66" bestFit="1" customWidth="1"/>
    <col min="7687" max="7687" width="6.109375" style="66" customWidth="1"/>
    <col min="7688" max="7688" width="8.6640625" style="66" customWidth="1"/>
    <col min="7689" max="7689" width="8" style="66" customWidth="1"/>
    <col min="7690" max="7690" width="6.6640625" style="66" customWidth="1"/>
    <col min="7691" max="7691" width="7.6640625" style="66" customWidth="1"/>
    <col min="7692" max="7692" width="9.44140625" style="66" customWidth="1"/>
    <col min="7693" max="7693" width="8.109375" style="66" customWidth="1"/>
    <col min="7694" max="7695" width="10.109375" style="66" customWidth="1"/>
    <col min="7696" max="7696" width="0" style="66" hidden="1" customWidth="1"/>
    <col min="7697" max="7697" width="8.88671875" style="66" customWidth="1"/>
    <col min="7698" max="7936" width="8.88671875" style="66"/>
    <col min="7937" max="7937" width="4.109375" style="66" customWidth="1"/>
    <col min="7938" max="7938" width="24" style="66" customWidth="1"/>
    <col min="7939" max="7939" width="14.109375" style="66" customWidth="1"/>
    <col min="7940" max="7940" width="15.44140625" style="66" customWidth="1"/>
    <col min="7941" max="7941" width="5.44140625" style="66" bestFit="1" customWidth="1"/>
    <col min="7942" max="7942" width="6.33203125" style="66" bestFit="1" customWidth="1"/>
    <col min="7943" max="7943" width="6.109375" style="66" customWidth="1"/>
    <col min="7944" max="7944" width="8.6640625" style="66" customWidth="1"/>
    <col min="7945" max="7945" width="8" style="66" customWidth="1"/>
    <col min="7946" max="7946" width="6.6640625" style="66" customWidth="1"/>
    <col min="7947" max="7947" width="7.6640625" style="66" customWidth="1"/>
    <col min="7948" max="7948" width="9.44140625" style="66" customWidth="1"/>
    <col min="7949" max="7949" width="8.109375" style="66" customWidth="1"/>
    <col min="7950" max="7951" width="10.109375" style="66" customWidth="1"/>
    <col min="7952" max="7952" width="0" style="66" hidden="1" customWidth="1"/>
    <col min="7953" max="7953" width="8.88671875" style="66" customWidth="1"/>
    <col min="7954" max="8192" width="8.88671875" style="66"/>
    <col min="8193" max="8193" width="4.109375" style="66" customWidth="1"/>
    <col min="8194" max="8194" width="24" style="66" customWidth="1"/>
    <col min="8195" max="8195" width="14.109375" style="66" customWidth="1"/>
    <col min="8196" max="8196" width="15.44140625" style="66" customWidth="1"/>
    <col min="8197" max="8197" width="5.44140625" style="66" bestFit="1" customWidth="1"/>
    <col min="8198" max="8198" width="6.33203125" style="66" bestFit="1" customWidth="1"/>
    <col min="8199" max="8199" width="6.109375" style="66" customWidth="1"/>
    <col min="8200" max="8200" width="8.6640625" style="66" customWidth="1"/>
    <col min="8201" max="8201" width="8" style="66" customWidth="1"/>
    <col min="8202" max="8202" width="6.6640625" style="66" customWidth="1"/>
    <col min="8203" max="8203" width="7.6640625" style="66" customWidth="1"/>
    <col min="8204" max="8204" width="9.44140625" style="66" customWidth="1"/>
    <col min="8205" max="8205" width="8.109375" style="66" customWidth="1"/>
    <col min="8206" max="8207" width="10.109375" style="66" customWidth="1"/>
    <col min="8208" max="8208" width="0" style="66" hidden="1" customWidth="1"/>
    <col min="8209" max="8209" width="8.88671875" style="66" customWidth="1"/>
    <col min="8210" max="8448" width="8.88671875" style="66"/>
    <col min="8449" max="8449" width="4.109375" style="66" customWidth="1"/>
    <col min="8450" max="8450" width="24" style="66" customWidth="1"/>
    <col min="8451" max="8451" width="14.109375" style="66" customWidth="1"/>
    <col min="8452" max="8452" width="15.44140625" style="66" customWidth="1"/>
    <col min="8453" max="8453" width="5.44140625" style="66" bestFit="1" customWidth="1"/>
    <col min="8454" max="8454" width="6.33203125" style="66" bestFit="1" customWidth="1"/>
    <col min="8455" max="8455" width="6.109375" style="66" customWidth="1"/>
    <col min="8456" max="8456" width="8.6640625" style="66" customWidth="1"/>
    <col min="8457" max="8457" width="8" style="66" customWidth="1"/>
    <col min="8458" max="8458" width="6.6640625" style="66" customWidth="1"/>
    <col min="8459" max="8459" width="7.6640625" style="66" customWidth="1"/>
    <col min="8460" max="8460" width="9.44140625" style="66" customWidth="1"/>
    <col min="8461" max="8461" width="8.109375" style="66" customWidth="1"/>
    <col min="8462" max="8463" width="10.109375" style="66" customWidth="1"/>
    <col min="8464" max="8464" width="0" style="66" hidden="1" customWidth="1"/>
    <col min="8465" max="8465" width="8.88671875" style="66" customWidth="1"/>
    <col min="8466" max="8704" width="8.88671875" style="66"/>
    <col min="8705" max="8705" width="4.109375" style="66" customWidth="1"/>
    <col min="8706" max="8706" width="24" style="66" customWidth="1"/>
    <col min="8707" max="8707" width="14.109375" style="66" customWidth="1"/>
    <col min="8708" max="8708" width="15.44140625" style="66" customWidth="1"/>
    <col min="8709" max="8709" width="5.44140625" style="66" bestFit="1" customWidth="1"/>
    <col min="8710" max="8710" width="6.33203125" style="66" bestFit="1" customWidth="1"/>
    <col min="8711" max="8711" width="6.109375" style="66" customWidth="1"/>
    <col min="8712" max="8712" width="8.6640625" style="66" customWidth="1"/>
    <col min="8713" max="8713" width="8" style="66" customWidth="1"/>
    <col min="8714" max="8714" width="6.6640625" style="66" customWidth="1"/>
    <col min="8715" max="8715" width="7.6640625" style="66" customWidth="1"/>
    <col min="8716" max="8716" width="9.44140625" style="66" customWidth="1"/>
    <col min="8717" max="8717" width="8.109375" style="66" customWidth="1"/>
    <col min="8718" max="8719" width="10.109375" style="66" customWidth="1"/>
    <col min="8720" max="8720" width="0" style="66" hidden="1" customWidth="1"/>
    <col min="8721" max="8721" width="8.88671875" style="66" customWidth="1"/>
    <col min="8722" max="8960" width="8.88671875" style="66"/>
    <col min="8961" max="8961" width="4.109375" style="66" customWidth="1"/>
    <col min="8962" max="8962" width="24" style="66" customWidth="1"/>
    <col min="8963" max="8963" width="14.109375" style="66" customWidth="1"/>
    <col min="8964" max="8964" width="15.44140625" style="66" customWidth="1"/>
    <col min="8965" max="8965" width="5.44140625" style="66" bestFit="1" customWidth="1"/>
    <col min="8966" max="8966" width="6.33203125" style="66" bestFit="1" customWidth="1"/>
    <col min="8967" max="8967" width="6.109375" style="66" customWidth="1"/>
    <col min="8968" max="8968" width="8.6640625" style="66" customWidth="1"/>
    <col min="8969" max="8969" width="8" style="66" customWidth="1"/>
    <col min="8970" max="8970" width="6.6640625" style="66" customWidth="1"/>
    <col min="8971" max="8971" width="7.6640625" style="66" customWidth="1"/>
    <col min="8972" max="8972" width="9.44140625" style="66" customWidth="1"/>
    <col min="8973" max="8973" width="8.109375" style="66" customWidth="1"/>
    <col min="8974" max="8975" width="10.109375" style="66" customWidth="1"/>
    <col min="8976" max="8976" width="0" style="66" hidden="1" customWidth="1"/>
    <col min="8977" max="8977" width="8.88671875" style="66" customWidth="1"/>
    <col min="8978" max="9216" width="8.88671875" style="66"/>
    <col min="9217" max="9217" width="4.109375" style="66" customWidth="1"/>
    <col min="9218" max="9218" width="24" style="66" customWidth="1"/>
    <col min="9219" max="9219" width="14.109375" style="66" customWidth="1"/>
    <col min="9220" max="9220" width="15.44140625" style="66" customWidth="1"/>
    <col min="9221" max="9221" width="5.44140625" style="66" bestFit="1" customWidth="1"/>
    <col min="9222" max="9222" width="6.33203125" style="66" bestFit="1" customWidth="1"/>
    <col min="9223" max="9223" width="6.109375" style="66" customWidth="1"/>
    <col min="9224" max="9224" width="8.6640625" style="66" customWidth="1"/>
    <col min="9225" max="9225" width="8" style="66" customWidth="1"/>
    <col min="9226" max="9226" width="6.6640625" style="66" customWidth="1"/>
    <col min="9227" max="9227" width="7.6640625" style="66" customWidth="1"/>
    <col min="9228" max="9228" width="9.44140625" style="66" customWidth="1"/>
    <col min="9229" max="9229" width="8.109375" style="66" customWidth="1"/>
    <col min="9230" max="9231" width="10.109375" style="66" customWidth="1"/>
    <col min="9232" max="9232" width="0" style="66" hidden="1" customWidth="1"/>
    <col min="9233" max="9233" width="8.88671875" style="66" customWidth="1"/>
    <col min="9234" max="9472" width="8.88671875" style="66"/>
    <col min="9473" max="9473" width="4.109375" style="66" customWidth="1"/>
    <col min="9474" max="9474" width="24" style="66" customWidth="1"/>
    <col min="9475" max="9475" width="14.109375" style="66" customWidth="1"/>
    <col min="9476" max="9476" width="15.44140625" style="66" customWidth="1"/>
    <col min="9477" max="9477" width="5.44140625" style="66" bestFit="1" customWidth="1"/>
    <col min="9478" max="9478" width="6.33203125" style="66" bestFit="1" customWidth="1"/>
    <col min="9479" max="9479" width="6.109375" style="66" customWidth="1"/>
    <col min="9480" max="9480" width="8.6640625" style="66" customWidth="1"/>
    <col min="9481" max="9481" width="8" style="66" customWidth="1"/>
    <col min="9482" max="9482" width="6.6640625" style="66" customWidth="1"/>
    <col min="9483" max="9483" width="7.6640625" style="66" customWidth="1"/>
    <col min="9484" max="9484" width="9.44140625" style="66" customWidth="1"/>
    <col min="9485" max="9485" width="8.109375" style="66" customWidth="1"/>
    <col min="9486" max="9487" width="10.109375" style="66" customWidth="1"/>
    <col min="9488" max="9488" width="0" style="66" hidden="1" customWidth="1"/>
    <col min="9489" max="9489" width="8.88671875" style="66" customWidth="1"/>
    <col min="9490" max="9728" width="8.88671875" style="66"/>
    <col min="9729" max="9729" width="4.109375" style="66" customWidth="1"/>
    <col min="9730" max="9730" width="24" style="66" customWidth="1"/>
    <col min="9731" max="9731" width="14.109375" style="66" customWidth="1"/>
    <col min="9732" max="9732" width="15.44140625" style="66" customWidth="1"/>
    <col min="9733" max="9733" width="5.44140625" style="66" bestFit="1" customWidth="1"/>
    <col min="9734" max="9734" width="6.33203125" style="66" bestFit="1" customWidth="1"/>
    <col min="9735" max="9735" width="6.109375" style="66" customWidth="1"/>
    <col min="9736" max="9736" width="8.6640625" style="66" customWidth="1"/>
    <col min="9737" max="9737" width="8" style="66" customWidth="1"/>
    <col min="9738" max="9738" width="6.6640625" style="66" customWidth="1"/>
    <col min="9739" max="9739" width="7.6640625" style="66" customWidth="1"/>
    <col min="9740" max="9740" width="9.44140625" style="66" customWidth="1"/>
    <col min="9741" max="9741" width="8.109375" style="66" customWidth="1"/>
    <col min="9742" max="9743" width="10.109375" style="66" customWidth="1"/>
    <col min="9744" max="9744" width="0" style="66" hidden="1" customWidth="1"/>
    <col min="9745" max="9745" width="8.88671875" style="66" customWidth="1"/>
    <col min="9746" max="9984" width="8.88671875" style="66"/>
    <col min="9985" max="9985" width="4.109375" style="66" customWidth="1"/>
    <col min="9986" max="9986" width="24" style="66" customWidth="1"/>
    <col min="9987" max="9987" width="14.109375" style="66" customWidth="1"/>
    <col min="9988" max="9988" width="15.44140625" style="66" customWidth="1"/>
    <col min="9989" max="9989" width="5.44140625" style="66" bestFit="1" customWidth="1"/>
    <col min="9990" max="9990" width="6.33203125" style="66" bestFit="1" customWidth="1"/>
    <col min="9991" max="9991" width="6.109375" style="66" customWidth="1"/>
    <col min="9992" max="9992" width="8.6640625" style="66" customWidth="1"/>
    <col min="9993" max="9993" width="8" style="66" customWidth="1"/>
    <col min="9994" max="9994" width="6.6640625" style="66" customWidth="1"/>
    <col min="9995" max="9995" width="7.6640625" style="66" customWidth="1"/>
    <col min="9996" max="9996" width="9.44140625" style="66" customWidth="1"/>
    <col min="9997" max="9997" width="8.109375" style="66" customWidth="1"/>
    <col min="9998" max="9999" width="10.109375" style="66" customWidth="1"/>
    <col min="10000" max="10000" width="0" style="66" hidden="1" customWidth="1"/>
    <col min="10001" max="10001" width="8.88671875" style="66" customWidth="1"/>
    <col min="10002" max="10240" width="8.88671875" style="66"/>
    <col min="10241" max="10241" width="4.109375" style="66" customWidth="1"/>
    <col min="10242" max="10242" width="24" style="66" customWidth="1"/>
    <col min="10243" max="10243" width="14.109375" style="66" customWidth="1"/>
    <col min="10244" max="10244" width="15.44140625" style="66" customWidth="1"/>
    <col min="10245" max="10245" width="5.44140625" style="66" bestFit="1" customWidth="1"/>
    <col min="10246" max="10246" width="6.33203125" style="66" bestFit="1" customWidth="1"/>
    <col min="10247" max="10247" width="6.109375" style="66" customWidth="1"/>
    <col min="10248" max="10248" width="8.6640625" style="66" customWidth="1"/>
    <col min="10249" max="10249" width="8" style="66" customWidth="1"/>
    <col min="10250" max="10250" width="6.6640625" style="66" customWidth="1"/>
    <col min="10251" max="10251" width="7.6640625" style="66" customWidth="1"/>
    <col min="10252" max="10252" width="9.44140625" style="66" customWidth="1"/>
    <col min="10253" max="10253" width="8.109375" style="66" customWidth="1"/>
    <col min="10254" max="10255" width="10.109375" style="66" customWidth="1"/>
    <col min="10256" max="10256" width="0" style="66" hidden="1" customWidth="1"/>
    <col min="10257" max="10257" width="8.88671875" style="66" customWidth="1"/>
    <col min="10258" max="10496" width="8.88671875" style="66"/>
    <col min="10497" max="10497" width="4.109375" style="66" customWidth="1"/>
    <col min="10498" max="10498" width="24" style="66" customWidth="1"/>
    <col min="10499" max="10499" width="14.109375" style="66" customWidth="1"/>
    <col min="10500" max="10500" width="15.44140625" style="66" customWidth="1"/>
    <col min="10501" max="10501" width="5.44140625" style="66" bestFit="1" customWidth="1"/>
    <col min="10502" max="10502" width="6.33203125" style="66" bestFit="1" customWidth="1"/>
    <col min="10503" max="10503" width="6.109375" style="66" customWidth="1"/>
    <col min="10504" max="10504" width="8.6640625" style="66" customWidth="1"/>
    <col min="10505" max="10505" width="8" style="66" customWidth="1"/>
    <col min="10506" max="10506" width="6.6640625" style="66" customWidth="1"/>
    <col min="10507" max="10507" width="7.6640625" style="66" customWidth="1"/>
    <col min="10508" max="10508" width="9.44140625" style="66" customWidth="1"/>
    <col min="10509" max="10509" width="8.109375" style="66" customWidth="1"/>
    <col min="10510" max="10511" width="10.109375" style="66" customWidth="1"/>
    <col min="10512" max="10512" width="0" style="66" hidden="1" customWidth="1"/>
    <col min="10513" max="10513" width="8.88671875" style="66" customWidth="1"/>
    <col min="10514" max="10752" width="8.88671875" style="66"/>
    <col min="10753" max="10753" width="4.109375" style="66" customWidth="1"/>
    <col min="10754" max="10754" width="24" style="66" customWidth="1"/>
    <col min="10755" max="10755" width="14.109375" style="66" customWidth="1"/>
    <col min="10756" max="10756" width="15.44140625" style="66" customWidth="1"/>
    <col min="10757" max="10757" width="5.44140625" style="66" bestFit="1" customWidth="1"/>
    <col min="10758" max="10758" width="6.33203125" style="66" bestFit="1" customWidth="1"/>
    <col min="10759" max="10759" width="6.109375" style="66" customWidth="1"/>
    <col min="10760" max="10760" width="8.6640625" style="66" customWidth="1"/>
    <col min="10761" max="10761" width="8" style="66" customWidth="1"/>
    <col min="10762" max="10762" width="6.6640625" style="66" customWidth="1"/>
    <col min="10763" max="10763" width="7.6640625" style="66" customWidth="1"/>
    <col min="10764" max="10764" width="9.44140625" style="66" customWidth="1"/>
    <col min="10765" max="10765" width="8.109375" style="66" customWidth="1"/>
    <col min="10766" max="10767" width="10.109375" style="66" customWidth="1"/>
    <col min="10768" max="10768" width="0" style="66" hidden="1" customWidth="1"/>
    <col min="10769" max="10769" width="8.88671875" style="66" customWidth="1"/>
    <col min="10770" max="11008" width="8.88671875" style="66"/>
    <col min="11009" max="11009" width="4.109375" style="66" customWidth="1"/>
    <col min="11010" max="11010" width="24" style="66" customWidth="1"/>
    <col min="11011" max="11011" width="14.109375" style="66" customWidth="1"/>
    <col min="11012" max="11012" width="15.44140625" style="66" customWidth="1"/>
    <col min="11013" max="11013" width="5.44140625" style="66" bestFit="1" customWidth="1"/>
    <col min="11014" max="11014" width="6.33203125" style="66" bestFit="1" customWidth="1"/>
    <col min="11015" max="11015" width="6.109375" style="66" customWidth="1"/>
    <col min="11016" max="11016" width="8.6640625" style="66" customWidth="1"/>
    <col min="11017" max="11017" width="8" style="66" customWidth="1"/>
    <col min="11018" max="11018" width="6.6640625" style="66" customWidth="1"/>
    <col min="11019" max="11019" width="7.6640625" style="66" customWidth="1"/>
    <col min="11020" max="11020" width="9.44140625" style="66" customWidth="1"/>
    <col min="11021" max="11021" width="8.109375" style="66" customWidth="1"/>
    <col min="11022" max="11023" width="10.109375" style="66" customWidth="1"/>
    <col min="11024" max="11024" width="0" style="66" hidden="1" customWidth="1"/>
    <col min="11025" max="11025" width="8.88671875" style="66" customWidth="1"/>
    <col min="11026" max="11264" width="8.88671875" style="66"/>
    <col min="11265" max="11265" width="4.109375" style="66" customWidth="1"/>
    <col min="11266" max="11266" width="24" style="66" customWidth="1"/>
    <col min="11267" max="11267" width="14.109375" style="66" customWidth="1"/>
    <col min="11268" max="11268" width="15.44140625" style="66" customWidth="1"/>
    <col min="11269" max="11269" width="5.44140625" style="66" bestFit="1" customWidth="1"/>
    <col min="11270" max="11270" width="6.33203125" style="66" bestFit="1" customWidth="1"/>
    <col min="11271" max="11271" width="6.109375" style="66" customWidth="1"/>
    <col min="11272" max="11272" width="8.6640625" style="66" customWidth="1"/>
    <col min="11273" max="11273" width="8" style="66" customWidth="1"/>
    <col min="11274" max="11274" width="6.6640625" style="66" customWidth="1"/>
    <col min="11275" max="11275" width="7.6640625" style="66" customWidth="1"/>
    <col min="11276" max="11276" width="9.44140625" style="66" customWidth="1"/>
    <col min="11277" max="11277" width="8.109375" style="66" customWidth="1"/>
    <col min="11278" max="11279" width="10.109375" style="66" customWidth="1"/>
    <col min="11280" max="11280" width="0" style="66" hidden="1" customWidth="1"/>
    <col min="11281" max="11281" width="8.88671875" style="66" customWidth="1"/>
    <col min="11282" max="11520" width="8.88671875" style="66"/>
    <col min="11521" max="11521" width="4.109375" style="66" customWidth="1"/>
    <col min="11522" max="11522" width="24" style="66" customWidth="1"/>
    <col min="11523" max="11523" width="14.109375" style="66" customWidth="1"/>
    <col min="11524" max="11524" width="15.44140625" style="66" customWidth="1"/>
    <col min="11525" max="11525" width="5.44140625" style="66" bestFit="1" customWidth="1"/>
    <col min="11526" max="11526" width="6.33203125" style="66" bestFit="1" customWidth="1"/>
    <col min="11527" max="11527" width="6.109375" style="66" customWidth="1"/>
    <col min="11528" max="11528" width="8.6640625" style="66" customWidth="1"/>
    <col min="11529" max="11529" width="8" style="66" customWidth="1"/>
    <col min="11530" max="11530" width="6.6640625" style="66" customWidth="1"/>
    <col min="11531" max="11531" width="7.6640625" style="66" customWidth="1"/>
    <col min="11532" max="11532" width="9.44140625" style="66" customWidth="1"/>
    <col min="11533" max="11533" width="8.109375" style="66" customWidth="1"/>
    <col min="11534" max="11535" width="10.109375" style="66" customWidth="1"/>
    <col min="11536" max="11536" width="0" style="66" hidden="1" customWidth="1"/>
    <col min="11537" max="11537" width="8.88671875" style="66" customWidth="1"/>
    <col min="11538" max="11776" width="8.88671875" style="66"/>
    <col min="11777" max="11777" width="4.109375" style="66" customWidth="1"/>
    <col min="11778" max="11778" width="24" style="66" customWidth="1"/>
    <col min="11779" max="11779" width="14.109375" style="66" customWidth="1"/>
    <col min="11780" max="11780" width="15.44140625" style="66" customWidth="1"/>
    <col min="11781" max="11781" width="5.44140625" style="66" bestFit="1" customWidth="1"/>
    <col min="11782" max="11782" width="6.33203125" style="66" bestFit="1" customWidth="1"/>
    <col min="11783" max="11783" width="6.109375" style="66" customWidth="1"/>
    <col min="11784" max="11784" width="8.6640625" style="66" customWidth="1"/>
    <col min="11785" max="11785" width="8" style="66" customWidth="1"/>
    <col min="11786" max="11786" width="6.6640625" style="66" customWidth="1"/>
    <col min="11787" max="11787" width="7.6640625" style="66" customWidth="1"/>
    <col min="11788" max="11788" width="9.44140625" style="66" customWidth="1"/>
    <col min="11789" max="11789" width="8.109375" style="66" customWidth="1"/>
    <col min="11790" max="11791" width="10.109375" style="66" customWidth="1"/>
    <col min="11792" max="11792" width="0" style="66" hidden="1" customWidth="1"/>
    <col min="11793" max="11793" width="8.88671875" style="66" customWidth="1"/>
    <col min="11794" max="12032" width="8.88671875" style="66"/>
    <col min="12033" max="12033" width="4.109375" style="66" customWidth="1"/>
    <col min="12034" max="12034" width="24" style="66" customWidth="1"/>
    <col min="12035" max="12035" width="14.109375" style="66" customWidth="1"/>
    <col min="12036" max="12036" width="15.44140625" style="66" customWidth="1"/>
    <col min="12037" max="12037" width="5.44140625" style="66" bestFit="1" customWidth="1"/>
    <col min="12038" max="12038" width="6.33203125" style="66" bestFit="1" customWidth="1"/>
    <col min="12039" max="12039" width="6.109375" style="66" customWidth="1"/>
    <col min="12040" max="12040" width="8.6640625" style="66" customWidth="1"/>
    <col min="12041" max="12041" width="8" style="66" customWidth="1"/>
    <col min="12042" max="12042" width="6.6640625" style="66" customWidth="1"/>
    <col min="12043" max="12043" width="7.6640625" style="66" customWidth="1"/>
    <col min="12044" max="12044" width="9.44140625" style="66" customWidth="1"/>
    <col min="12045" max="12045" width="8.109375" style="66" customWidth="1"/>
    <col min="12046" max="12047" width="10.109375" style="66" customWidth="1"/>
    <col min="12048" max="12048" width="0" style="66" hidden="1" customWidth="1"/>
    <col min="12049" max="12049" width="8.88671875" style="66" customWidth="1"/>
    <col min="12050" max="12288" width="8.88671875" style="66"/>
    <col min="12289" max="12289" width="4.109375" style="66" customWidth="1"/>
    <col min="12290" max="12290" width="24" style="66" customWidth="1"/>
    <col min="12291" max="12291" width="14.109375" style="66" customWidth="1"/>
    <col min="12292" max="12292" width="15.44140625" style="66" customWidth="1"/>
    <col min="12293" max="12293" width="5.44140625" style="66" bestFit="1" customWidth="1"/>
    <col min="12294" max="12294" width="6.33203125" style="66" bestFit="1" customWidth="1"/>
    <col min="12295" max="12295" width="6.109375" style="66" customWidth="1"/>
    <col min="12296" max="12296" width="8.6640625" style="66" customWidth="1"/>
    <col min="12297" max="12297" width="8" style="66" customWidth="1"/>
    <col min="12298" max="12298" width="6.6640625" style="66" customWidth="1"/>
    <col min="12299" max="12299" width="7.6640625" style="66" customWidth="1"/>
    <col min="12300" max="12300" width="9.44140625" style="66" customWidth="1"/>
    <col min="12301" max="12301" width="8.109375" style="66" customWidth="1"/>
    <col min="12302" max="12303" width="10.109375" style="66" customWidth="1"/>
    <col min="12304" max="12304" width="0" style="66" hidden="1" customWidth="1"/>
    <col min="12305" max="12305" width="8.88671875" style="66" customWidth="1"/>
    <col min="12306" max="12544" width="8.88671875" style="66"/>
    <col min="12545" max="12545" width="4.109375" style="66" customWidth="1"/>
    <col min="12546" max="12546" width="24" style="66" customWidth="1"/>
    <col min="12547" max="12547" width="14.109375" style="66" customWidth="1"/>
    <col min="12548" max="12548" width="15.44140625" style="66" customWidth="1"/>
    <col min="12549" max="12549" width="5.44140625" style="66" bestFit="1" customWidth="1"/>
    <col min="12550" max="12550" width="6.33203125" style="66" bestFit="1" customWidth="1"/>
    <col min="12551" max="12551" width="6.109375" style="66" customWidth="1"/>
    <col min="12552" max="12552" width="8.6640625" style="66" customWidth="1"/>
    <col min="12553" max="12553" width="8" style="66" customWidth="1"/>
    <col min="12554" max="12554" width="6.6640625" style="66" customWidth="1"/>
    <col min="12555" max="12555" width="7.6640625" style="66" customWidth="1"/>
    <col min="12556" max="12556" width="9.44140625" style="66" customWidth="1"/>
    <col min="12557" max="12557" width="8.109375" style="66" customWidth="1"/>
    <col min="12558" max="12559" width="10.109375" style="66" customWidth="1"/>
    <col min="12560" max="12560" width="0" style="66" hidden="1" customWidth="1"/>
    <col min="12561" max="12561" width="8.88671875" style="66" customWidth="1"/>
    <col min="12562" max="12800" width="8.88671875" style="66"/>
    <col min="12801" max="12801" width="4.109375" style="66" customWidth="1"/>
    <col min="12802" max="12802" width="24" style="66" customWidth="1"/>
    <col min="12803" max="12803" width="14.109375" style="66" customWidth="1"/>
    <col min="12804" max="12804" width="15.44140625" style="66" customWidth="1"/>
    <col min="12805" max="12805" width="5.44140625" style="66" bestFit="1" customWidth="1"/>
    <col min="12806" max="12806" width="6.33203125" style="66" bestFit="1" customWidth="1"/>
    <col min="12807" max="12807" width="6.109375" style="66" customWidth="1"/>
    <col min="12808" max="12808" width="8.6640625" style="66" customWidth="1"/>
    <col min="12809" max="12809" width="8" style="66" customWidth="1"/>
    <col min="12810" max="12810" width="6.6640625" style="66" customWidth="1"/>
    <col min="12811" max="12811" width="7.6640625" style="66" customWidth="1"/>
    <col min="12812" max="12812" width="9.44140625" style="66" customWidth="1"/>
    <col min="12813" max="12813" width="8.109375" style="66" customWidth="1"/>
    <col min="12814" max="12815" width="10.109375" style="66" customWidth="1"/>
    <col min="12816" max="12816" width="0" style="66" hidden="1" customWidth="1"/>
    <col min="12817" max="12817" width="8.88671875" style="66" customWidth="1"/>
    <col min="12818" max="13056" width="8.88671875" style="66"/>
    <col min="13057" max="13057" width="4.109375" style="66" customWidth="1"/>
    <col min="13058" max="13058" width="24" style="66" customWidth="1"/>
    <col min="13059" max="13059" width="14.109375" style="66" customWidth="1"/>
    <col min="13060" max="13060" width="15.44140625" style="66" customWidth="1"/>
    <col min="13061" max="13061" width="5.44140625" style="66" bestFit="1" customWidth="1"/>
    <col min="13062" max="13062" width="6.33203125" style="66" bestFit="1" customWidth="1"/>
    <col min="13063" max="13063" width="6.109375" style="66" customWidth="1"/>
    <col min="13064" max="13064" width="8.6640625" style="66" customWidth="1"/>
    <col min="13065" max="13065" width="8" style="66" customWidth="1"/>
    <col min="13066" max="13066" width="6.6640625" style="66" customWidth="1"/>
    <col min="13067" max="13067" width="7.6640625" style="66" customWidth="1"/>
    <col min="13068" max="13068" width="9.44140625" style="66" customWidth="1"/>
    <col min="13069" max="13069" width="8.109375" style="66" customWidth="1"/>
    <col min="13070" max="13071" width="10.109375" style="66" customWidth="1"/>
    <col min="13072" max="13072" width="0" style="66" hidden="1" customWidth="1"/>
    <col min="13073" max="13073" width="8.88671875" style="66" customWidth="1"/>
    <col min="13074" max="13312" width="8.88671875" style="66"/>
    <col min="13313" max="13313" width="4.109375" style="66" customWidth="1"/>
    <col min="13314" max="13314" width="24" style="66" customWidth="1"/>
    <col min="13315" max="13315" width="14.109375" style="66" customWidth="1"/>
    <col min="13316" max="13316" width="15.44140625" style="66" customWidth="1"/>
    <col min="13317" max="13317" width="5.44140625" style="66" bestFit="1" customWidth="1"/>
    <col min="13318" max="13318" width="6.33203125" style="66" bestFit="1" customWidth="1"/>
    <col min="13319" max="13319" width="6.109375" style="66" customWidth="1"/>
    <col min="13320" max="13320" width="8.6640625" style="66" customWidth="1"/>
    <col min="13321" max="13321" width="8" style="66" customWidth="1"/>
    <col min="13322" max="13322" width="6.6640625" style="66" customWidth="1"/>
    <col min="13323" max="13323" width="7.6640625" style="66" customWidth="1"/>
    <col min="13324" max="13324" width="9.44140625" style="66" customWidth="1"/>
    <col min="13325" max="13325" width="8.109375" style="66" customWidth="1"/>
    <col min="13326" max="13327" width="10.109375" style="66" customWidth="1"/>
    <col min="13328" max="13328" width="0" style="66" hidden="1" customWidth="1"/>
    <col min="13329" max="13329" width="8.88671875" style="66" customWidth="1"/>
    <col min="13330" max="13568" width="8.88671875" style="66"/>
    <col min="13569" max="13569" width="4.109375" style="66" customWidth="1"/>
    <col min="13570" max="13570" width="24" style="66" customWidth="1"/>
    <col min="13571" max="13571" width="14.109375" style="66" customWidth="1"/>
    <col min="13572" max="13572" width="15.44140625" style="66" customWidth="1"/>
    <col min="13573" max="13573" width="5.44140625" style="66" bestFit="1" customWidth="1"/>
    <col min="13574" max="13574" width="6.33203125" style="66" bestFit="1" customWidth="1"/>
    <col min="13575" max="13575" width="6.109375" style="66" customWidth="1"/>
    <col min="13576" max="13576" width="8.6640625" style="66" customWidth="1"/>
    <col min="13577" max="13577" width="8" style="66" customWidth="1"/>
    <col min="13578" max="13578" width="6.6640625" style="66" customWidth="1"/>
    <col min="13579" max="13579" width="7.6640625" style="66" customWidth="1"/>
    <col min="13580" max="13580" width="9.44140625" style="66" customWidth="1"/>
    <col min="13581" max="13581" width="8.109375" style="66" customWidth="1"/>
    <col min="13582" max="13583" width="10.109375" style="66" customWidth="1"/>
    <col min="13584" max="13584" width="0" style="66" hidden="1" customWidth="1"/>
    <col min="13585" max="13585" width="8.88671875" style="66" customWidth="1"/>
    <col min="13586" max="13824" width="8.88671875" style="66"/>
    <col min="13825" max="13825" width="4.109375" style="66" customWidth="1"/>
    <col min="13826" max="13826" width="24" style="66" customWidth="1"/>
    <col min="13827" max="13827" width="14.109375" style="66" customWidth="1"/>
    <col min="13828" max="13828" width="15.44140625" style="66" customWidth="1"/>
    <col min="13829" max="13829" width="5.44140625" style="66" bestFit="1" customWidth="1"/>
    <col min="13830" max="13830" width="6.33203125" style="66" bestFit="1" customWidth="1"/>
    <col min="13831" max="13831" width="6.109375" style="66" customWidth="1"/>
    <col min="13832" max="13832" width="8.6640625" style="66" customWidth="1"/>
    <col min="13833" max="13833" width="8" style="66" customWidth="1"/>
    <col min="13834" max="13834" width="6.6640625" style="66" customWidth="1"/>
    <col min="13835" max="13835" width="7.6640625" style="66" customWidth="1"/>
    <col min="13836" max="13836" width="9.44140625" style="66" customWidth="1"/>
    <col min="13837" max="13837" width="8.109375" style="66" customWidth="1"/>
    <col min="13838" max="13839" width="10.109375" style="66" customWidth="1"/>
    <col min="13840" max="13840" width="0" style="66" hidden="1" customWidth="1"/>
    <col min="13841" max="13841" width="8.88671875" style="66" customWidth="1"/>
    <col min="13842" max="14080" width="8.88671875" style="66"/>
    <col min="14081" max="14081" width="4.109375" style="66" customWidth="1"/>
    <col min="14082" max="14082" width="24" style="66" customWidth="1"/>
    <col min="14083" max="14083" width="14.109375" style="66" customWidth="1"/>
    <col min="14084" max="14084" width="15.44140625" style="66" customWidth="1"/>
    <col min="14085" max="14085" width="5.44140625" style="66" bestFit="1" customWidth="1"/>
    <col min="14086" max="14086" width="6.33203125" style="66" bestFit="1" customWidth="1"/>
    <col min="14087" max="14087" width="6.109375" style="66" customWidth="1"/>
    <col min="14088" max="14088" width="8.6640625" style="66" customWidth="1"/>
    <col min="14089" max="14089" width="8" style="66" customWidth="1"/>
    <col min="14090" max="14090" width="6.6640625" style="66" customWidth="1"/>
    <col min="14091" max="14091" width="7.6640625" style="66" customWidth="1"/>
    <col min="14092" max="14092" width="9.44140625" style="66" customWidth="1"/>
    <col min="14093" max="14093" width="8.109375" style="66" customWidth="1"/>
    <col min="14094" max="14095" width="10.109375" style="66" customWidth="1"/>
    <col min="14096" max="14096" width="0" style="66" hidden="1" customWidth="1"/>
    <col min="14097" max="14097" width="8.88671875" style="66" customWidth="1"/>
    <col min="14098" max="14336" width="8.88671875" style="66"/>
    <col min="14337" max="14337" width="4.109375" style="66" customWidth="1"/>
    <col min="14338" max="14338" width="24" style="66" customWidth="1"/>
    <col min="14339" max="14339" width="14.109375" style="66" customWidth="1"/>
    <col min="14340" max="14340" width="15.44140625" style="66" customWidth="1"/>
    <col min="14341" max="14341" width="5.44140625" style="66" bestFit="1" customWidth="1"/>
    <col min="14342" max="14342" width="6.33203125" style="66" bestFit="1" customWidth="1"/>
    <col min="14343" max="14343" width="6.109375" style="66" customWidth="1"/>
    <col min="14344" max="14344" width="8.6640625" style="66" customWidth="1"/>
    <col min="14345" max="14345" width="8" style="66" customWidth="1"/>
    <col min="14346" max="14346" width="6.6640625" style="66" customWidth="1"/>
    <col min="14347" max="14347" width="7.6640625" style="66" customWidth="1"/>
    <col min="14348" max="14348" width="9.44140625" style="66" customWidth="1"/>
    <col min="14349" max="14349" width="8.109375" style="66" customWidth="1"/>
    <col min="14350" max="14351" width="10.109375" style="66" customWidth="1"/>
    <col min="14352" max="14352" width="0" style="66" hidden="1" customWidth="1"/>
    <col min="14353" max="14353" width="8.88671875" style="66" customWidth="1"/>
    <col min="14354" max="14592" width="8.88671875" style="66"/>
    <col min="14593" max="14593" width="4.109375" style="66" customWidth="1"/>
    <col min="14594" max="14594" width="24" style="66" customWidth="1"/>
    <col min="14595" max="14595" width="14.109375" style="66" customWidth="1"/>
    <col min="14596" max="14596" width="15.44140625" style="66" customWidth="1"/>
    <col min="14597" max="14597" width="5.44140625" style="66" bestFit="1" customWidth="1"/>
    <col min="14598" max="14598" width="6.33203125" style="66" bestFit="1" customWidth="1"/>
    <col min="14599" max="14599" width="6.109375" style="66" customWidth="1"/>
    <col min="14600" max="14600" width="8.6640625" style="66" customWidth="1"/>
    <col min="14601" max="14601" width="8" style="66" customWidth="1"/>
    <col min="14602" max="14602" width="6.6640625" style="66" customWidth="1"/>
    <col min="14603" max="14603" width="7.6640625" style="66" customWidth="1"/>
    <col min="14604" max="14604" width="9.44140625" style="66" customWidth="1"/>
    <col min="14605" max="14605" width="8.109375" style="66" customWidth="1"/>
    <col min="14606" max="14607" width="10.109375" style="66" customWidth="1"/>
    <col min="14608" max="14608" width="0" style="66" hidden="1" customWidth="1"/>
    <col min="14609" max="14609" width="8.88671875" style="66" customWidth="1"/>
    <col min="14610" max="14848" width="8.88671875" style="66"/>
    <col min="14849" max="14849" width="4.109375" style="66" customWidth="1"/>
    <col min="14850" max="14850" width="24" style="66" customWidth="1"/>
    <col min="14851" max="14851" width="14.109375" style="66" customWidth="1"/>
    <col min="14852" max="14852" width="15.44140625" style="66" customWidth="1"/>
    <col min="14853" max="14853" width="5.44140625" style="66" bestFit="1" customWidth="1"/>
    <col min="14854" max="14854" width="6.33203125" style="66" bestFit="1" customWidth="1"/>
    <col min="14855" max="14855" width="6.109375" style="66" customWidth="1"/>
    <col min="14856" max="14856" width="8.6640625" style="66" customWidth="1"/>
    <col min="14857" max="14857" width="8" style="66" customWidth="1"/>
    <col min="14858" max="14858" width="6.6640625" style="66" customWidth="1"/>
    <col min="14859" max="14859" width="7.6640625" style="66" customWidth="1"/>
    <col min="14860" max="14860" width="9.44140625" style="66" customWidth="1"/>
    <col min="14861" max="14861" width="8.109375" style="66" customWidth="1"/>
    <col min="14862" max="14863" width="10.109375" style="66" customWidth="1"/>
    <col min="14864" max="14864" width="0" style="66" hidden="1" customWidth="1"/>
    <col min="14865" max="14865" width="8.88671875" style="66" customWidth="1"/>
    <col min="14866" max="15104" width="8.88671875" style="66"/>
    <col min="15105" max="15105" width="4.109375" style="66" customWidth="1"/>
    <col min="15106" max="15106" width="24" style="66" customWidth="1"/>
    <col min="15107" max="15107" width="14.109375" style="66" customWidth="1"/>
    <col min="15108" max="15108" width="15.44140625" style="66" customWidth="1"/>
    <col min="15109" max="15109" width="5.44140625" style="66" bestFit="1" customWidth="1"/>
    <col min="15110" max="15110" width="6.33203125" style="66" bestFit="1" customWidth="1"/>
    <col min="15111" max="15111" width="6.109375" style="66" customWidth="1"/>
    <col min="15112" max="15112" width="8.6640625" style="66" customWidth="1"/>
    <col min="15113" max="15113" width="8" style="66" customWidth="1"/>
    <col min="15114" max="15114" width="6.6640625" style="66" customWidth="1"/>
    <col min="15115" max="15115" width="7.6640625" style="66" customWidth="1"/>
    <col min="15116" max="15116" width="9.44140625" style="66" customWidth="1"/>
    <col min="15117" max="15117" width="8.109375" style="66" customWidth="1"/>
    <col min="15118" max="15119" width="10.109375" style="66" customWidth="1"/>
    <col min="15120" max="15120" width="0" style="66" hidden="1" customWidth="1"/>
    <col min="15121" max="15121" width="8.88671875" style="66" customWidth="1"/>
    <col min="15122" max="15360" width="8.88671875" style="66"/>
    <col min="15361" max="15361" width="4.109375" style="66" customWidth="1"/>
    <col min="15362" max="15362" width="24" style="66" customWidth="1"/>
    <col min="15363" max="15363" width="14.109375" style="66" customWidth="1"/>
    <col min="15364" max="15364" width="15.44140625" style="66" customWidth="1"/>
    <col min="15365" max="15365" width="5.44140625" style="66" bestFit="1" customWidth="1"/>
    <col min="15366" max="15366" width="6.33203125" style="66" bestFit="1" customWidth="1"/>
    <col min="15367" max="15367" width="6.109375" style="66" customWidth="1"/>
    <col min="15368" max="15368" width="8.6640625" style="66" customWidth="1"/>
    <col min="15369" max="15369" width="8" style="66" customWidth="1"/>
    <col min="15370" max="15370" width="6.6640625" style="66" customWidth="1"/>
    <col min="15371" max="15371" width="7.6640625" style="66" customWidth="1"/>
    <col min="15372" max="15372" width="9.44140625" style="66" customWidth="1"/>
    <col min="15373" max="15373" width="8.109375" style="66" customWidth="1"/>
    <col min="15374" max="15375" width="10.109375" style="66" customWidth="1"/>
    <col min="15376" max="15376" width="0" style="66" hidden="1" customWidth="1"/>
    <col min="15377" max="15377" width="8.88671875" style="66" customWidth="1"/>
    <col min="15378" max="15616" width="8.88671875" style="66"/>
    <col min="15617" max="15617" width="4.109375" style="66" customWidth="1"/>
    <col min="15618" max="15618" width="24" style="66" customWidth="1"/>
    <col min="15619" max="15619" width="14.109375" style="66" customWidth="1"/>
    <col min="15620" max="15620" width="15.44140625" style="66" customWidth="1"/>
    <col min="15621" max="15621" width="5.44140625" style="66" bestFit="1" customWidth="1"/>
    <col min="15622" max="15622" width="6.33203125" style="66" bestFit="1" customWidth="1"/>
    <col min="15623" max="15623" width="6.109375" style="66" customWidth="1"/>
    <col min="15624" max="15624" width="8.6640625" style="66" customWidth="1"/>
    <col min="15625" max="15625" width="8" style="66" customWidth="1"/>
    <col min="15626" max="15626" width="6.6640625" style="66" customWidth="1"/>
    <col min="15627" max="15627" width="7.6640625" style="66" customWidth="1"/>
    <col min="15628" max="15628" width="9.44140625" style="66" customWidth="1"/>
    <col min="15629" max="15629" width="8.109375" style="66" customWidth="1"/>
    <col min="15630" max="15631" width="10.109375" style="66" customWidth="1"/>
    <col min="15632" max="15632" width="0" style="66" hidden="1" customWidth="1"/>
    <col min="15633" max="15633" width="8.88671875" style="66" customWidth="1"/>
    <col min="15634" max="15872" width="8.88671875" style="66"/>
    <col min="15873" max="15873" width="4.109375" style="66" customWidth="1"/>
    <col min="15874" max="15874" width="24" style="66" customWidth="1"/>
    <col min="15875" max="15875" width="14.109375" style="66" customWidth="1"/>
    <col min="15876" max="15876" width="15.44140625" style="66" customWidth="1"/>
    <col min="15877" max="15877" width="5.44140625" style="66" bestFit="1" customWidth="1"/>
    <col min="15878" max="15878" width="6.33203125" style="66" bestFit="1" customWidth="1"/>
    <col min="15879" max="15879" width="6.109375" style="66" customWidth="1"/>
    <col min="15880" max="15880" width="8.6640625" style="66" customWidth="1"/>
    <col min="15881" max="15881" width="8" style="66" customWidth="1"/>
    <col min="15882" max="15882" width="6.6640625" style="66" customWidth="1"/>
    <col min="15883" max="15883" width="7.6640625" style="66" customWidth="1"/>
    <col min="15884" max="15884" width="9.44140625" style="66" customWidth="1"/>
    <col min="15885" max="15885" width="8.109375" style="66" customWidth="1"/>
    <col min="15886" max="15887" width="10.109375" style="66" customWidth="1"/>
    <col min="15888" max="15888" width="0" style="66" hidden="1" customWidth="1"/>
    <col min="15889" max="15889" width="8.88671875" style="66" customWidth="1"/>
    <col min="15890" max="16128" width="8.88671875" style="66"/>
    <col min="16129" max="16129" width="4.109375" style="66" customWidth="1"/>
    <col min="16130" max="16130" width="24" style="66" customWidth="1"/>
    <col min="16131" max="16131" width="14.109375" style="66" customWidth="1"/>
    <col min="16132" max="16132" width="15.44140625" style="66" customWidth="1"/>
    <col min="16133" max="16133" width="5.44140625" style="66" bestFit="1" customWidth="1"/>
    <col min="16134" max="16134" width="6.33203125" style="66" bestFit="1" customWidth="1"/>
    <col min="16135" max="16135" width="6.109375" style="66" customWidth="1"/>
    <col min="16136" max="16136" width="8.6640625" style="66" customWidth="1"/>
    <col min="16137" max="16137" width="8" style="66" customWidth="1"/>
    <col min="16138" max="16138" width="6.6640625" style="66" customWidth="1"/>
    <col min="16139" max="16139" width="7.6640625" style="66" customWidth="1"/>
    <col min="16140" max="16140" width="9.44140625" style="66" customWidth="1"/>
    <col min="16141" max="16141" width="8.109375" style="66" customWidth="1"/>
    <col min="16142" max="16143" width="10.109375" style="66" customWidth="1"/>
    <col min="16144" max="16144" width="0" style="66" hidden="1" customWidth="1"/>
    <col min="16145" max="16145" width="8.88671875" style="66" customWidth="1"/>
    <col min="16146" max="16384" width="8.88671875" style="66"/>
  </cols>
  <sheetData>
    <row r="1" spans="1:19" ht="20.25" customHeight="1">
      <c r="A1" s="980" t="s">
        <v>153</v>
      </c>
      <c r="B1" s="980"/>
      <c r="C1" s="980"/>
      <c r="D1" s="980"/>
      <c r="E1" s="980"/>
      <c r="F1" s="980"/>
      <c r="G1" s="980"/>
      <c r="H1" s="980"/>
      <c r="I1" s="980"/>
      <c r="J1" s="980"/>
      <c r="K1" s="980"/>
      <c r="L1" s="980"/>
      <c r="M1" s="980"/>
      <c r="N1" s="980"/>
      <c r="O1" s="980"/>
      <c r="P1" s="980"/>
      <c r="Q1" s="980"/>
    </row>
    <row r="2" spans="1:19" ht="16.5" customHeight="1">
      <c r="A2" s="981" t="str">
        <f>'[11]Abs( R)'!$A$2</f>
        <v>Name of the work   : -  Providing New SVS  to HMPuram colony H/o Katyacharyulapeta of Amadalavalasa Mandal</v>
      </c>
      <c r="B2" s="981"/>
      <c r="C2" s="981"/>
      <c r="D2" s="981"/>
      <c r="E2" s="981"/>
      <c r="F2" s="981"/>
      <c r="G2" s="981"/>
      <c r="H2" s="981"/>
      <c r="I2" s="981"/>
      <c r="J2" s="981"/>
      <c r="K2" s="981"/>
      <c r="L2" s="981"/>
      <c r="M2" s="981"/>
      <c r="N2" s="981"/>
      <c r="O2" s="981"/>
      <c r="P2" s="981"/>
      <c r="Q2" s="981"/>
    </row>
    <row r="3" spans="1:19" ht="15.75" customHeight="1">
      <c r="A3" s="982" t="str">
        <f>'[11]Abs( R)'!$A$3</f>
        <v>Est. Amount  15 Lakhs.</v>
      </c>
      <c r="B3" s="982"/>
      <c r="C3" s="982"/>
      <c r="D3" s="982"/>
      <c r="E3" s="982"/>
      <c r="F3" s="982"/>
      <c r="G3" s="982"/>
      <c r="H3" s="982"/>
      <c r="I3" s="982"/>
      <c r="J3" s="982"/>
      <c r="K3" s="982"/>
      <c r="L3" s="982"/>
      <c r="M3" s="982"/>
      <c r="N3" s="982"/>
      <c r="O3" s="982"/>
      <c r="P3" s="982"/>
      <c r="Q3" s="982"/>
    </row>
    <row r="4" spans="1:19" s="67" customFormat="1" ht="30" customHeight="1">
      <c r="A4" s="983" t="s">
        <v>154</v>
      </c>
      <c r="B4" s="983" t="s">
        <v>155</v>
      </c>
      <c r="C4" s="983"/>
      <c r="D4" s="983" t="s">
        <v>156</v>
      </c>
      <c r="E4" s="984" t="s">
        <v>157</v>
      </c>
      <c r="F4" s="985"/>
      <c r="G4" s="985"/>
      <c r="H4" s="983" t="s">
        <v>158</v>
      </c>
      <c r="I4" s="983" t="s">
        <v>159</v>
      </c>
      <c r="J4" s="983" t="s">
        <v>160</v>
      </c>
      <c r="K4" s="983" t="s">
        <v>161</v>
      </c>
      <c r="L4" s="983" t="s">
        <v>162</v>
      </c>
      <c r="M4" s="986" t="s">
        <v>163</v>
      </c>
      <c r="N4" s="983" t="s">
        <v>164</v>
      </c>
      <c r="O4" s="986" t="s">
        <v>165</v>
      </c>
      <c r="P4" s="986" t="s">
        <v>166</v>
      </c>
      <c r="Q4" s="983" t="s">
        <v>167</v>
      </c>
    </row>
    <row r="5" spans="1:19" s="67" customFormat="1" ht="71.25" customHeight="1">
      <c r="A5" s="983"/>
      <c r="B5" s="983"/>
      <c r="C5" s="983"/>
      <c r="D5" s="983"/>
      <c r="E5" s="68" t="s">
        <v>168</v>
      </c>
      <c r="F5" s="68" t="s">
        <v>169</v>
      </c>
      <c r="G5" s="69" t="s">
        <v>152</v>
      </c>
      <c r="H5" s="983"/>
      <c r="I5" s="983"/>
      <c r="J5" s="983"/>
      <c r="K5" s="983"/>
      <c r="L5" s="983"/>
      <c r="M5" s="987"/>
      <c r="N5" s="983"/>
      <c r="O5" s="987"/>
      <c r="P5" s="987"/>
      <c r="Q5" s="983"/>
    </row>
    <row r="6" spans="1:19" s="71" customFormat="1">
      <c r="A6" s="70">
        <v>1</v>
      </c>
      <c r="B6" s="989">
        <v>2</v>
      </c>
      <c r="C6" s="989"/>
      <c r="D6" s="68">
        <v>3</v>
      </c>
      <c r="E6" s="984">
        <v>4</v>
      </c>
      <c r="F6" s="985"/>
      <c r="G6" s="985"/>
      <c r="H6" s="70">
        <v>5</v>
      </c>
      <c r="I6" s="70">
        <v>6</v>
      </c>
      <c r="J6" s="70">
        <v>9</v>
      </c>
      <c r="K6" s="70">
        <v>10</v>
      </c>
      <c r="L6" s="70">
        <v>11</v>
      </c>
      <c r="M6" s="70">
        <v>12</v>
      </c>
      <c r="N6" s="70">
        <v>13</v>
      </c>
      <c r="O6" s="70"/>
      <c r="P6" s="70"/>
      <c r="Q6" s="70">
        <v>14</v>
      </c>
    </row>
    <row r="7" spans="1:19" ht="9" customHeight="1">
      <c r="A7" s="72"/>
      <c r="B7" s="990"/>
      <c r="C7" s="990"/>
      <c r="D7" s="73"/>
      <c r="E7" s="73"/>
      <c r="F7" s="73"/>
      <c r="G7" s="74"/>
      <c r="H7" s="75"/>
      <c r="I7" s="75"/>
      <c r="J7" s="75"/>
      <c r="K7" s="75"/>
      <c r="L7" s="75"/>
      <c r="M7" s="75"/>
      <c r="N7" s="75"/>
      <c r="O7" s="76"/>
      <c r="P7" s="76"/>
      <c r="Q7" s="77"/>
    </row>
    <row r="8" spans="1:19" ht="16.5" customHeight="1">
      <c r="A8" s="78">
        <v>1</v>
      </c>
      <c r="B8" s="988" t="s">
        <v>170</v>
      </c>
      <c r="C8" s="988"/>
      <c r="D8" s="79" t="str">
        <f>'[11]Input (R)'!$D$16</f>
        <v>Nagavali</v>
      </c>
      <c r="E8" s="80">
        <f>'[11]Input (R)'!$E$16</f>
        <v>0.5</v>
      </c>
      <c r="F8" s="80">
        <f>'[11]Input (R)'!$F$16</f>
        <v>4.2</v>
      </c>
      <c r="G8" s="81">
        <f>ROUNDUP(E8+F8,0)</f>
        <v>5</v>
      </c>
      <c r="H8" s="82">
        <f>[11]SSR!$E$177</f>
        <v>95</v>
      </c>
      <c r="I8" s="82">
        <f>LOOKUP(ROUNDUP(G8,0),[11]SSR!$B$6:$B$59,[11]SSR!$C$6:$C$59)</f>
        <v>77.599999999999994</v>
      </c>
      <c r="J8" s="82">
        <f>[11]SSR!$C$62</f>
        <v>19.899999999999999</v>
      </c>
      <c r="K8" s="82">
        <f>[11]SSR!$C$63</f>
        <v>9.9499999999999993</v>
      </c>
      <c r="L8" s="82">
        <f>[11]SSR!$D$67</f>
        <v>50</v>
      </c>
      <c r="M8" s="82">
        <f>L8+K8+J8+I8</f>
        <v>157.44999999999999</v>
      </c>
      <c r="N8" s="82">
        <f>-ROUND(M8-(M8/1.13615),2)</f>
        <v>-18.87</v>
      </c>
      <c r="O8" s="82">
        <v>0</v>
      </c>
      <c r="P8" s="82">
        <v>0</v>
      </c>
      <c r="Q8" s="83">
        <f>H8+M8+N8+P8</f>
        <v>233.57999999999998</v>
      </c>
      <c r="S8" s="84"/>
    </row>
    <row r="9" spans="1:19" ht="16.5" customHeight="1">
      <c r="A9" s="78">
        <f>A8+1</f>
        <v>2</v>
      </c>
      <c r="B9" s="988" t="s">
        <v>171</v>
      </c>
      <c r="C9" s="988"/>
      <c r="D9" s="79" t="str">
        <f>'[11]Input (R)'!$D$16</f>
        <v>Nagavali</v>
      </c>
      <c r="E9" s="80">
        <f>'[11]Input (R)'!$E$16</f>
        <v>0.5</v>
      </c>
      <c r="F9" s="80">
        <f>'[11]Input (R)'!$F$16</f>
        <v>4.2</v>
      </c>
      <c r="G9" s="81">
        <f>ROUNDUP(E9+F9,0)</f>
        <v>5</v>
      </c>
      <c r="H9" s="82">
        <f>[11]SSR!$E$178</f>
        <v>95</v>
      </c>
      <c r="I9" s="82">
        <f>LOOKUP(ROUNDUP(G9,0),[11]SSR!$B$6:$B$59,[11]SSR!$C$6:$C$59)</f>
        <v>77.599999999999994</v>
      </c>
      <c r="J9" s="82">
        <f>[11]SSR!$C$62</f>
        <v>19.899999999999999</v>
      </c>
      <c r="K9" s="82">
        <f>[11]SSR!$C$63</f>
        <v>9.9499999999999993</v>
      </c>
      <c r="L9" s="82">
        <f>[11]SSR!$D$67</f>
        <v>50</v>
      </c>
      <c r="M9" s="82">
        <f>L9+K9+J9+I9</f>
        <v>157.44999999999999</v>
      </c>
      <c r="N9" s="82">
        <f>-ROUND(M9-(M9/1.13615),2)</f>
        <v>-18.87</v>
      </c>
      <c r="O9" s="82">
        <v>0</v>
      </c>
      <c r="P9" s="82">
        <v>0</v>
      </c>
      <c r="Q9" s="83">
        <f>H9+M9+N9+P9</f>
        <v>233.57999999999998</v>
      </c>
    </row>
    <row r="10" spans="1:19" ht="16.5" customHeight="1">
      <c r="A10" s="78">
        <f>A9+1</f>
        <v>3</v>
      </c>
      <c r="B10" s="988" t="s">
        <v>172</v>
      </c>
      <c r="C10" s="988"/>
      <c r="D10" s="79" t="str">
        <f>'[11]Input (R)'!$D$16</f>
        <v>Nagavali</v>
      </c>
      <c r="E10" s="80">
        <f>'[11]Input (R)'!$E$16</f>
        <v>0.5</v>
      </c>
      <c r="F10" s="80">
        <f>'[11]Input (R)'!$F$16</f>
        <v>4.2</v>
      </c>
      <c r="G10" s="81">
        <f>ROUNDUP(E10+F10,0)</f>
        <v>5</v>
      </c>
      <c r="H10" s="82">
        <f>[11]SSR!$E$179</f>
        <v>170</v>
      </c>
      <c r="I10" s="82">
        <f>LOOKUP(ROUNDUP(G10,0),[11]SSR!$B$6:$B$59,[11]SSR!$C$6:$C$59)</f>
        <v>77.599999999999994</v>
      </c>
      <c r="J10" s="82">
        <f>[11]SSR!$C$62</f>
        <v>19.899999999999999</v>
      </c>
      <c r="K10" s="82">
        <f>[11]SSR!$C$63</f>
        <v>9.9499999999999993</v>
      </c>
      <c r="L10" s="82">
        <f>[11]SSR!$D$67</f>
        <v>50</v>
      </c>
      <c r="M10" s="82">
        <f>L10+K10+J10+I10</f>
        <v>157.44999999999999</v>
      </c>
      <c r="N10" s="82">
        <f>-ROUND(M10-(M10/1.13615),2)</f>
        <v>-18.87</v>
      </c>
      <c r="O10" s="82">
        <v>0</v>
      </c>
      <c r="P10" s="82">
        <v>0</v>
      </c>
      <c r="Q10" s="83">
        <f>H10+M10+N10+P10</f>
        <v>308.58</v>
      </c>
      <c r="S10" s="84"/>
    </row>
    <row r="11" spans="1:19" ht="16.5" customHeight="1">
      <c r="A11" s="78"/>
      <c r="B11" s="988" t="s">
        <v>173</v>
      </c>
      <c r="C11" s="988"/>
      <c r="D11" s="79"/>
      <c r="E11" s="79"/>
      <c r="F11" s="79"/>
      <c r="G11" s="81"/>
      <c r="H11" s="82"/>
      <c r="I11" s="82"/>
      <c r="J11" s="82"/>
      <c r="K11" s="82"/>
      <c r="L11" s="82"/>
      <c r="M11" s="82"/>
      <c r="N11" s="82"/>
      <c r="O11" s="82"/>
      <c r="P11" s="82"/>
      <c r="Q11" s="83"/>
    </row>
    <row r="12" spans="1:19" ht="16.5" customHeight="1">
      <c r="A12" s="78">
        <f>A10+1</f>
        <v>4</v>
      </c>
      <c r="B12" s="988" t="s">
        <v>174</v>
      </c>
      <c r="C12" s="988"/>
      <c r="D12" s="79" t="str">
        <f>'[11]Input (R)'!$D$17</f>
        <v>Mandadi</v>
      </c>
      <c r="E12" s="80">
        <f>'[11]Input (R)'!$E$17</f>
        <v>0.5</v>
      </c>
      <c r="F12" s="80">
        <f>'[11]Input (R)'!$F$17</f>
        <v>11</v>
      </c>
      <c r="G12" s="81">
        <f>ROUNDUP(E12+F12,0)</f>
        <v>12</v>
      </c>
      <c r="H12" s="82">
        <f>[11]SSR!$D$182</f>
        <v>703</v>
      </c>
      <c r="I12" s="82">
        <f>LOOKUP(ROUNDUP(G12,0),[11]SSR!$B$6:$B$59,[11]SSR!$D$6:$D$59)</f>
        <v>158.79999999999995</v>
      </c>
      <c r="J12" s="82">
        <f>[11]SSR!$D$62</f>
        <v>40</v>
      </c>
      <c r="K12" s="82">
        <f>[11]SSR!$D$63</f>
        <v>20</v>
      </c>
      <c r="L12" s="82">
        <f>[11]SSR!$D$65</f>
        <v>75</v>
      </c>
      <c r="M12" s="82">
        <f>L12+K12+J12+I12</f>
        <v>293.79999999999995</v>
      </c>
      <c r="N12" s="82">
        <f>-ROUND(M12-(M12/1.13615),2)</f>
        <v>-35.21</v>
      </c>
      <c r="O12" s="82">
        <v>0</v>
      </c>
      <c r="P12" s="82">
        <v>0</v>
      </c>
      <c r="Q12" s="83">
        <f>H12+M12+N12+P12</f>
        <v>961.58999999999992</v>
      </c>
      <c r="S12" s="84"/>
    </row>
    <row r="13" spans="1:19" ht="16.5" customHeight="1">
      <c r="A13" s="78">
        <f t="shared" ref="A13:A23" si="0">A12+1</f>
        <v>5</v>
      </c>
      <c r="B13" s="988" t="s">
        <v>175</v>
      </c>
      <c r="C13" s="988"/>
      <c r="D13" s="79" t="str">
        <f>'[11]Input (R)'!$D$17</f>
        <v>Mandadi</v>
      </c>
      <c r="E13" s="80">
        <f>'[11]Input (R)'!$E$17</f>
        <v>0.5</v>
      </c>
      <c r="F13" s="80">
        <f>'[11]Input (R)'!$F$17</f>
        <v>11</v>
      </c>
      <c r="G13" s="81">
        <f>ROUNDUP(E13+F13,0)</f>
        <v>12</v>
      </c>
      <c r="H13" s="82">
        <f>[11]SSR!$D$183</f>
        <v>894</v>
      </c>
      <c r="I13" s="82">
        <f>LOOKUP(ROUNDUP(G13,0),[11]SSR!$B$6:$B$59,[11]SSR!$D$6:$D$59)</f>
        <v>158.79999999999995</v>
      </c>
      <c r="J13" s="82">
        <f>[11]SSR!$D$62</f>
        <v>40</v>
      </c>
      <c r="K13" s="82">
        <f>[11]SSR!$D$63</f>
        <v>20</v>
      </c>
      <c r="L13" s="82">
        <f>[11]SSR!$D$65</f>
        <v>75</v>
      </c>
      <c r="M13" s="82">
        <f>L13+K13+J13+I13</f>
        <v>293.79999999999995</v>
      </c>
      <c r="N13" s="82">
        <f>-ROUND(M13-(M13/1.13615),2)</f>
        <v>-35.21</v>
      </c>
      <c r="O13" s="82">
        <v>0</v>
      </c>
      <c r="P13" s="82">
        <v>0</v>
      </c>
      <c r="Q13" s="83">
        <f>H13+M13+N13+P13</f>
        <v>1152.5899999999999</v>
      </c>
      <c r="S13" s="84"/>
    </row>
    <row r="14" spans="1:19" ht="16.5" customHeight="1">
      <c r="A14" s="78">
        <f t="shared" si="0"/>
        <v>6</v>
      </c>
      <c r="B14" s="988" t="s">
        <v>176</v>
      </c>
      <c r="C14" s="988"/>
      <c r="D14" s="79" t="str">
        <f>'[11]Input (R)'!$D$17</f>
        <v>Mandadi</v>
      </c>
      <c r="E14" s="80">
        <f>'[11]Input (R)'!$E$17</f>
        <v>0.5</v>
      </c>
      <c r="F14" s="80">
        <f>'[11]Input (R)'!$F$17</f>
        <v>11</v>
      </c>
      <c r="G14" s="81">
        <f>ROUNDUP(E14+F14,0)</f>
        <v>12</v>
      </c>
      <c r="H14" s="82">
        <f>[11]SSR!$D$184</f>
        <v>1048</v>
      </c>
      <c r="I14" s="82">
        <f>LOOKUP(ROUNDUP(G14,0),[11]SSR!$B$6:$B$59,[11]SSR!$D$6:$D$59)</f>
        <v>158.79999999999995</v>
      </c>
      <c r="J14" s="82">
        <f>[11]SSR!$D$62</f>
        <v>40</v>
      </c>
      <c r="K14" s="82">
        <f>[11]SSR!$D$63</f>
        <v>20</v>
      </c>
      <c r="L14" s="82">
        <f>[11]SSR!$D$65</f>
        <v>75</v>
      </c>
      <c r="M14" s="82">
        <f>L14+K14+J14+I14</f>
        <v>293.79999999999995</v>
      </c>
      <c r="N14" s="82">
        <f>-ROUND(M14-(M14/1.13615),2)</f>
        <v>-35.21</v>
      </c>
      <c r="O14" s="82">
        <v>0</v>
      </c>
      <c r="P14" s="82">
        <v>0</v>
      </c>
      <c r="Q14" s="83">
        <f>H14+M14+N14+P14</f>
        <v>1306.5899999999999</v>
      </c>
      <c r="S14" s="84"/>
    </row>
    <row r="15" spans="1:19" ht="16.5" customHeight="1">
      <c r="A15" s="78">
        <f t="shared" si="0"/>
        <v>7</v>
      </c>
      <c r="B15" s="988" t="s">
        <v>177</v>
      </c>
      <c r="C15" s="988"/>
      <c r="D15" s="79" t="str">
        <f>'[11]Input (R)'!$D$17</f>
        <v>Mandadi</v>
      </c>
      <c r="E15" s="80">
        <f>'[11]Input (R)'!$E$17</f>
        <v>0.5</v>
      </c>
      <c r="F15" s="80">
        <f>'[11]Input (R)'!$F$17</f>
        <v>11</v>
      </c>
      <c r="G15" s="81">
        <f>ROUNDUP(E15+F15,0)</f>
        <v>12</v>
      </c>
      <c r="H15" s="82">
        <f>[11]SSR!$D$185</f>
        <v>1303</v>
      </c>
      <c r="I15" s="82">
        <f>LOOKUP(ROUNDUP(G15,0),[11]SSR!$B$6:$B$59,[11]SSR!$D$6:$D$59)</f>
        <v>158.79999999999995</v>
      </c>
      <c r="J15" s="82">
        <f>[11]SSR!$D$62</f>
        <v>40</v>
      </c>
      <c r="K15" s="82">
        <f>[11]SSR!$D$63</f>
        <v>20</v>
      </c>
      <c r="L15" s="82">
        <f>[11]SSR!$D$65</f>
        <v>75</v>
      </c>
      <c r="M15" s="82">
        <f>L15+K15+J15+I15</f>
        <v>293.79999999999995</v>
      </c>
      <c r="N15" s="82">
        <f>-ROUND(M15-(M15/1.13615),2)</f>
        <v>-35.21</v>
      </c>
      <c r="O15" s="82">
        <v>0</v>
      </c>
      <c r="P15" s="82">
        <v>0</v>
      </c>
      <c r="Q15" s="83">
        <f>H15+M15+N15+P15</f>
        <v>1561.59</v>
      </c>
      <c r="S15" s="84"/>
    </row>
    <row r="16" spans="1:19" ht="16.5" customHeight="1">
      <c r="A16" s="78">
        <f t="shared" si="0"/>
        <v>8</v>
      </c>
      <c r="B16" s="988" t="s">
        <v>178</v>
      </c>
      <c r="C16" s="988"/>
      <c r="D16" s="79" t="str">
        <f>'[11]Input (R)'!$D$17</f>
        <v>Mandadi</v>
      </c>
      <c r="E16" s="80">
        <f>'[11]Input (R)'!$E$17</f>
        <v>0.5</v>
      </c>
      <c r="F16" s="80">
        <f>'[11]Input (R)'!$F$17</f>
        <v>11</v>
      </c>
      <c r="G16" s="81">
        <f>ROUNDUP(E16+F16,0)</f>
        <v>12</v>
      </c>
      <c r="H16" s="82">
        <f>[11]SSR!$D$186</f>
        <v>808</v>
      </c>
      <c r="I16" s="82">
        <f>LOOKUP(ROUNDUP(G16,0),[11]SSR!$B$6:$B$59,[11]SSR!$D$6:$D$59)</f>
        <v>158.79999999999995</v>
      </c>
      <c r="J16" s="82">
        <f>[11]SSR!$D$62</f>
        <v>40</v>
      </c>
      <c r="K16" s="82">
        <f>[11]SSR!$D$63</f>
        <v>20</v>
      </c>
      <c r="L16" s="82">
        <f>[11]SSR!$D$65</f>
        <v>75</v>
      </c>
      <c r="M16" s="82">
        <f>L16+K16+J16+I16</f>
        <v>293.79999999999995</v>
      </c>
      <c r="N16" s="82">
        <f>-ROUND(M16-(M16/1.13615),2)</f>
        <v>-35.21</v>
      </c>
      <c r="O16" s="82">
        <v>0</v>
      </c>
      <c r="P16" s="82">
        <v>0</v>
      </c>
      <c r="Q16" s="83">
        <f>H16+M16+N16+P16</f>
        <v>1066.5899999999999</v>
      </c>
      <c r="S16" s="84"/>
    </row>
    <row r="17" spans="1:17" ht="16.5" customHeight="1">
      <c r="A17" s="78">
        <f>A16+1</f>
        <v>9</v>
      </c>
      <c r="B17" s="85" t="s">
        <v>179</v>
      </c>
      <c r="C17" s="85"/>
      <c r="D17" s="85"/>
      <c r="E17" s="85"/>
      <c r="F17" s="85"/>
      <c r="G17" s="86"/>
      <c r="H17" s="82"/>
      <c r="I17" s="81" t="s">
        <v>180</v>
      </c>
      <c r="J17" s="81" t="s">
        <v>180</v>
      </c>
      <c r="K17" s="81" t="s">
        <v>180</v>
      </c>
      <c r="L17" s="81" t="s">
        <v>180</v>
      </c>
      <c r="M17" s="81" t="s">
        <v>180</v>
      </c>
      <c r="N17" s="81" t="s">
        <v>180</v>
      </c>
      <c r="O17" s="81"/>
      <c r="P17" s="81"/>
      <c r="Q17" s="83">
        <f>((Q15*0.7)+(Q14*0.1)+(Q13*0.1)+(Q12*0.1))</f>
        <v>1435.19</v>
      </c>
    </row>
    <row r="18" spans="1:17">
      <c r="A18" s="78">
        <f>A17+1</f>
        <v>10</v>
      </c>
      <c r="B18" s="988" t="s">
        <v>181</v>
      </c>
      <c r="C18" s="988"/>
      <c r="D18" s="79" t="str">
        <f>$D$12</f>
        <v>Mandadi</v>
      </c>
      <c r="E18" s="80">
        <f>'[11]Input (R)'!$E$17</f>
        <v>0.5</v>
      </c>
      <c r="F18" s="80">
        <f>'[11]Input (R)'!$F$17</f>
        <v>11</v>
      </c>
      <c r="G18" s="81">
        <f>ROUNDUP(E18+F18,0)</f>
        <v>12</v>
      </c>
      <c r="H18" s="82">
        <f>[11]SSR!$E$181</f>
        <v>240</v>
      </c>
      <c r="I18" s="82">
        <f>LOOKUP(ROUNDUP(G18,0),[11]SSR!$B$6:$B$59,[11]SSR!$D$6:$D$59)</f>
        <v>158.79999999999995</v>
      </c>
      <c r="J18" s="82">
        <f>[11]SSR!$D$62</f>
        <v>40</v>
      </c>
      <c r="K18" s="82">
        <f>[11]SSR!$D$63</f>
        <v>20</v>
      </c>
      <c r="L18" s="82">
        <f>[11]SSR!$D$65</f>
        <v>75</v>
      </c>
      <c r="M18" s="82">
        <f>L18+K18+J18+I18</f>
        <v>293.79999999999995</v>
      </c>
      <c r="N18" s="82">
        <f>-ROUND(M18-(M18/1.13615),2)</f>
        <v>-35.21</v>
      </c>
      <c r="O18" s="82">
        <f>[11]SSR!$E$187</f>
        <v>70</v>
      </c>
      <c r="P18" s="82">
        <v>0</v>
      </c>
      <c r="Q18" s="83">
        <f>H18+M18+N18+O18+P18</f>
        <v>568.58999999999992</v>
      </c>
    </row>
    <row r="19" spans="1:17">
      <c r="A19" s="78">
        <v>11</v>
      </c>
      <c r="B19" s="87" t="s">
        <v>182</v>
      </c>
      <c r="C19" s="87"/>
      <c r="D19" s="79" t="str">
        <f>'[11]Input (R)'!$D$19</f>
        <v>Kottavalasa</v>
      </c>
      <c r="E19" s="80">
        <f>'[11]Input (R)'!$E$19</f>
        <v>0.5</v>
      </c>
      <c r="F19" s="80">
        <f>'[11]Input (R)'!$F$19</f>
        <v>1</v>
      </c>
      <c r="G19" s="81">
        <f>ROUNDUP(E19+F19,0)</f>
        <v>2</v>
      </c>
      <c r="H19" s="82">
        <f>[11]SSR!$D$198*1000</f>
        <v>4672</v>
      </c>
      <c r="I19" s="82">
        <f>LOOKUP(ROUNDUP(G19,0),[11]SSR!$B$6:$B$59,[11]SSR!$E$6:$E$59)</f>
        <v>65.900000000000006</v>
      </c>
      <c r="J19" s="82">
        <f>[11]SSR!$F$62</f>
        <v>54.9</v>
      </c>
      <c r="K19" s="82">
        <f>[11]SSR!$F$63</f>
        <v>54.9</v>
      </c>
      <c r="L19" s="82">
        <f>[11]SSR!$D$68</f>
        <v>30.72</v>
      </c>
      <c r="M19" s="82">
        <f>L19+K19+J19+I19</f>
        <v>206.42000000000002</v>
      </c>
      <c r="N19" s="82">
        <f>-ROUND(M19-(M19/1.13615),2)</f>
        <v>-24.74</v>
      </c>
      <c r="O19" s="82">
        <v>0</v>
      </c>
      <c r="P19" s="82">
        <v>0</v>
      </c>
      <c r="Q19" s="83">
        <f>H19+M19+N19+P19</f>
        <v>4853.68</v>
      </c>
    </row>
    <row r="20" spans="1:17">
      <c r="A20" s="78">
        <f>A18+1</f>
        <v>11</v>
      </c>
      <c r="B20" s="88" t="s">
        <v>183</v>
      </c>
      <c r="C20" s="89">
        <f>'[11]Input (R)'!$D$6</f>
        <v>2017</v>
      </c>
      <c r="D20" s="79" t="s">
        <v>184</v>
      </c>
      <c r="E20" s="79"/>
      <c r="F20" s="79"/>
      <c r="G20" s="81" t="s">
        <v>180</v>
      </c>
      <c r="H20" s="90"/>
      <c r="I20" s="81" t="s">
        <v>180</v>
      </c>
      <c r="J20" s="81" t="s">
        <v>180</v>
      </c>
      <c r="K20" s="81" t="s">
        <v>180</v>
      </c>
      <c r="L20" s="81" t="s">
        <v>180</v>
      </c>
      <c r="M20" s="81" t="s">
        <v>180</v>
      </c>
      <c r="N20" s="81" t="s">
        <v>180</v>
      </c>
      <c r="O20" s="91"/>
      <c r="P20" s="91"/>
      <c r="Q20" s="83">
        <v>3882</v>
      </c>
    </row>
    <row r="21" spans="1:17" ht="16.5" customHeight="1">
      <c r="A21" s="78">
        <f t="shared" si="0"/>
        <v>12</v>
      </c>
      <c r="B21" s="88" t="s">
        <v>185</v>
      </c>
      <c r="C21" s="89">
        <f>'[11]Input (R)'!$D$6</f>
        <v>2017</v>
      </c>
      <c r="D21" s="79" t="s">
        <v>184</v>
      </c>
      <c r="E21" s="79"/>
      <c r="F21" s="79"/>
      <c r="G21" s="81" t="s">
        <v>180</v>
      </c>
      <c r="H21" s="82">
        <f>'[11]Input (R)'!$E$7</f>
        <v>32.1</v>
      </c>
      <c r="I21" s="81" t="s">
        <v>180</v>
      </c>
      <c r="J21" s="81" t="s">
        <v>180</v>
      </c>
      <c r="K21" s="81" t="s">
        <v>180</v>
      </c>
      <c r="L21" s="81" t="s">
        <v>180</v>
      </c>
      <c r="M21" s="81" t="s">
        <v>180</v>
      </c>
      <c r="N21" s="81" t="s">
        <v>180</v>
      </c>
      <c r="O21" s="91"/>
      <c r="P21" s="91"/>
      <c r="Q21" s="83">
        <f>H21</f>
        <v>32.1</v>
      </c>
    </row>
    <row r="22" spans="1:17">
      <c r="A22" s="78">
        <f t="shared" si="0"/>
        <v>13</v>
      </c>
      <c r="B22" s="88" t="s">
        <v>186</v>
      </c>
      <c r="C22" s="89">
        <f>'[11]Input (R)'!$D$6</f>
        <v>2017</v>
      </c>
      <c r="D22" s="79" t="s">
        <v>184</v>
      </c>
      <c r="E22" s="79"/>
      <c r="F22" s="79"/>
      <c r="G22" s="81" t="s">
        <v>180</v>
      </c>
      <c r="H22" s="82">
        <f>'[11]Input (R)'!$E$8</f>
        <v>35.5</v>
      </c>
      <c r="I22" s="81" t="s">
        <v>180</v>
      </c>
      <c r="J22" s="81" t="s">
        <v>180</v>
      </c>
      <c r="K22" s="81" t="s">
        <v>180</v>
      </c>
      <c r="L22" s="81" t="s">
        <v>180</v>
      </c>
      <c r="M22" s="81" t="s">
        <v>180</v>
      </c>
      <c r="N22" s="81" t="s">
        <v>180</v>
      </c>
      <c r="O22" s="91"/>
      <c r="P22" s="91"/>
      <c r="Q22" s="83">
        <f>H22</f>
        <v>35.5</v>
      </c>
    </row>
    <row r="23" spans="1:17">
      <c r="A23" s="78">
        <f t="shared" si="0"/>
        <v>14</v>
      </c>
      <c r="B23" s="88" t="s">
        <v>187</v>
      </c>
      <c r="C23" s="89">
        <f>'[11]Input (R)'!$D$6</f>
        <v>2017</v>
      </c>
      <c r="D23" s="79" t="s">
        <v>184</v>
      </c>
      <c r="E23" s="79"/>
      <c r="F23" s="79"/>
      <c r="G23" s="81" t="s">
        <v>180</v>
      </c>
      <c r="H23" s="82">
        <f>'[11]Input (R)'!$E$9</f>
        <v>40</v>
      </c>
      <c r="I23" s="81" t="s">
        <v>180</v>
      </c>
      <c r="J23" s="81" t="s">
        <v>180</v>
      </c>
      <c r="K23" s="81" t="s">
        <v>180</v>
      </c>
      <c r="L23" s="81" t="s">
        <v>180</v>
      </c>
      <c r="M23" s="81" t="s">
        <v>180</v>
      </c>
      <c r="N23" s="81" t="s">
        <v>180</v>
      </c>
      <c r="O23" s="91"/>
      <c r="P23" s="91"/>
      <c r="Q23" s="83">
        <f>H23</f>
        <v>40</v>
      </c>
    </row>
    <row r="24" spans="1:17">
      <c r="A24" s="92"/>
      <c r="B24" s="93"/>
      <c r="C24" s="93"/>
      <c r="D24" s="94"/>
      <c r="E24" s="94"/>
      <c r="F24" s="94"/>
      <c r="G24" s="95"/>
      <c r="H24" s="96"/>
      <c r="I24" s="96"/>
      <c r="J24" s="96"/>
      <c r="K24" s="96"/>
      <c r="L24" s="96"/>
      <c r="M24" s="96"/>
      <c r="N24" s="96"/>
      <c r="O24" s="97"/>
      <c r="P24" s="97"/>
      <c r="Q24" s="98"/>
    </row>
    <row r="25" spans="1:17" ht="6" customHeight="1">
      <c r="A25" s="61"/>
      <c r="B25" s="61"/>
      <c r="C25" s="61"/>
      <c r="D25" s="99"/>
      <c r="E25" s="99"/>
      <c r="F25" s="99"/>
      <c r="G25" s="100"/>
    </row>
    <row r="26" spans="1:17" ht="17.25" customHeight="1">
      <c r="A26" s="101" t="s">
        <v>188</v>
      </c>
      <c r="B26" s="101"/>
      <c r="C26" s="101"/>
      <c r="D26" s="101"/>
      <c r="E26" s="101"/>
      <c r="F26" s="101"/>
      <c r="G26" s="101"/>
      <c r="H26" s="102"/>
      <c r="I26" s="102"/>
      <c r="J26" s="102"/>
      <c r="K26" s="102"/>
      <c r="L26" s="102"/>
      <c r="M26" s="102"/>
      <c r="N26" s="102"/>
      <c r="O26" s="102"/>
      <c r="P26" s="102"/>
      <c r="Q26" s="102"/>
    </row>
    <row r="27" spans="1:17" ht="17.25" customHeight="1">
      <c r="A27" s="101" t="s">
        <v>189</v>
      </c>
      <c r="B27" s="101"/>
      <c r="C27" s="101"/>
      <c r="D27" s="101"/>
      <c r="E27" s="101"/>
      <c r="F27" s="101"/>
      <c r="G27" s="101"/>
      <c r="H27" s="102"/>
      <c r="I27" s="102"/>
      <c r="J27" s="102"/>
      <c r="K27" s="102"/>
      <c r="L27" s="102"/>
      <c r="M27" s="102"/>
      <c r="N27" s="102"/>
      <c r="O27" s="102"/>
      <c r="P27" s="102"/>
      <c r="Q27" s="102"/>
    </row>
    <row r="28" spans="1:17" ht="17.25" customHeight="1">
      <c r="A28" s="101" t="str">
        <f>"3).Certified tha the above rates are as per SSR "&amp;'[11]Input (R)'!D24&amp;"."</f>
        <v>3).Certified tha the above rates are as per SSR 2017-18.</v>
      </c>
      <c r="B28" s="101"/>
      <c r="C28" s="101"/>
      <c r="D28" s="101"/>
      <c r="E28" s="101"/>
      <c r="F28" s="101"/>
      <c r="G28" s="101"/>
      <c r="H28" s="102"/>
      <c r="I28" s="102"/>
      <c r="J28" s="102"/>
      <c r="K28" s="102"/>
      <c r="L28" s="102"/>
      <c r="M28" s="102"/>
      <c r="N28" s="102"/>
      <c r="O28" s="102"/>
      <c r="P28" s="102"/>
      <c r="Q28" s="102"/>
    </row>
    <row r="29" spans="1:17" ht="17.25" hidden="1" customHeight="1">
      <c r="A29" s="101" t="s">
        <v>190</v>
      </c>
      <c r="B29" s="101"/>
      <c r="C29" s="101"/>
      <c r="D29" s="101"/>
      <c r="E29" s="101"/>
      <c r="F29" s="101"/>
      <c r="G29" s="101"/>
      <c r="H29" s="102"/>
      <c r="I29" s="102"/>
      <c r="J29" s="102"/>
      <c r="K29" s="102"/>
      <c r="L29" s="102"/>
      <c r="M29" s="102"/>
      <c r="N29" s="102"/>
      <c r="O29" s="102"/>
      <c r="P29" s="102"/>
      <c r="Q29" s="102"/>
    </row>
    <row r="30" spans="1:17" ht="17.25" customHeight="1">
      <c r="A30" s="101"/>
      <c r="B30" s="101"/>
      <c r="C30" s="101"/>
      <c r="D30" s="101"/>
      <c r="E30" s="101"/>
      <c r="F30" s="101"/>
      <c r="G30" s="101"/>
      <c r="H30" s="102"/>
      <c r="I30" s="102"/>
      <c r="J30" s="102"/>
      <c r="K30" s="102"/>
      <c r="L30" s="102"/>
      <c r="M30" s="102"/>
      <c r="N30" s="102"/>
      <c r="O30" s="102"/>
      <c r="P30" s="102"/>
      <c r="Q30" s="102"/>
    </row>
    <row r="31" spans="1:17" ht="17.25" customHeight="1">
      <c r="A31" s="101"/>
      <c r="B31" s="101"/>
      <c r="C31" s="101"/>
      <c r="D31" s="101"/>
      <c r="E31" s="101"/>
      <c r="F31" s="101"/>
      <c r="G31" s="101"/>
      <c r="H31" s="102"/>
      <c r="I31" s="102"/>
      <c r="J31" s="102"/>
      <c r="K31" s="102"/>
      <c r="L31" s="102"/>
      <c r="M31" s="102"/>
      <c r="N31" s="102"/>
      <c r="O31" s="102"/>
      <c r="P31" s="102"/>
      <c r="Q31" s="102"/>
    </row>
    <row r="32" spans="1:17">
      <c r="B32" s="61"/>
      <c r="D32" s="61"/>
      <c r="I32" s="62"/>
      <c r="N32" s="62"/>
      <c r="O32" s="62"/>
      <c r="P32" s="62"/>
    </row>
    <row r="33" spans="1:17">
      <c r="B33" s="61"/>
      <c r="D33" s="63"/>
      <c r="I33" s="63"/>
      <c r="N33" s="63"/>
      <c r="O33" s="63"/>
      <c r="P33" s="63"/>
    </row>
    <row r="34" spans="1:17" s="105" customFormat="1">
      <c r="A34" s="103"/>
      <c r="B34" s="104"/>
      <c r="C34" s="103"/>
      <c r="D34" s="63"/>
      <c r="F34" s="103"/>
      <c r="G34" s="103"/>
      <c r="I34" s="63"/>
      <c r="L34" s="106"/>
      <c r="M34" s="106"/>
      <c r="N34" s="106"/>
      <c r="O34" s="106"/>
      <c r="P34" s="106"/>
      <c r="Q34" s="106"/>
    </row>
    <row r="35" spans="1:17">
      <c r="A35" s="61"/>
      <c r="B35" s="107"/>
      <c r="D35" s="107"/>
      <c r="E35" s="107"/>
      <c r="G35" s="107"/>
      <c r="H35" s="107"/>
      <c r="I35" s="107"/>
      <c r="J35" s="107"/>
      <c r="K35" s="107"/>
      <c r="L35" s="107"/>
      <c r="M35" s="107"/>
      <c r="N35" s="107"/>
      <c r="O35" s="107"/>
      <c r="P35" s="107"/>
      <c r="Q35" s="107"/>
    </row>
    <row r="36" spans="1:17">
      <c r="A36" s="61"/>
      <c r="B36" s="61"/>
      <c r="D36" s="108"/>
    </row>
    <row r="37" spans="1:17">
      <c r="A37" s="61"/>
      <c r="B37" s="61"/>
      <c r="C37" s="61"/>
      <c r="D37" s="108"/>
      <c r="E37" s="99"/>
      <c r="F37" s="99"/>
      <c r="G37" s="100"/>
    </row>
    <row r="38" spans="1:17">
      <c r="A38" s="61"/>
      <c r="B38" s="61"/>
      <c r="C38" s="61"/>
      <c r="D38" s="99"/>
      <c r="E38" s="99"/>
      <c r="F38" s="99"/>
      <c r="G38" s="100"/>
    </row>
    <row r="39" spans="1:17" s="101" customFormat="1">
      <c r="A39" s="109"/>
      <c r="B39" s="109"/>
      <c r="C39" s="109"/>
      <c r="H39" s="102"/>
      <c r="I39" s="102"/>
      <c r="J39" s="102"/>
      <c r="K39" s="102"/>
      <c r="L39" s="102"/>
      <c r="M39" s="102"/>
      <c r="N39" s="102"/>
      <c r="O39" s="102"/>
      <c r="P39" s="102"/>
      <c r="Q39" s="102"/>
    </row>
    <row r="40" spans="1:17" s="101" customFormat="1">
      <c r="A40" s="109"/>
      <c r="B40" s="109"/>
      <c r="C40" s="109"/>
      <c r="H40" s="102"/>
      <c r="I40" s="102"/>
      <c r="J40" s="102"/>
      <c r="K40" s="102"/>
      <c r="L40" s="102"/>
      <c r="M40" s="102"/>
      <c r="N40" s="102"/>
      <c r="O40" s="102"/>
      <c r="P40" s="102"/>
      <c r="Q40" s="102"/>
    </row>
  </sheetData>
  <sheetProtection formatCells="0" formatColumns="0" formatRows="0" insertColumns="0" insertRows="0" insertHyperlinks="0" deleteColumns="0" deleteRows="0" sort="0" autoFilter="0" pivotTables="0"/>
  <mergeCells count="30">
    <mergeCell ref="B16:C16"/>
    <mergeCell ref="B18:C18"/>
    <mergeCell ref="B10:C10"/>
    <mergeCell ref="B11:C11"/>
    <mergeCell ref="B12:C12"/>
    <mergeCell ref="B13:C13"/>
    <mergeCell ref="B14:C14"/>
    <mergeCell ref="B15:C15"/>
    <mergeCell ref="B9:C9"/>
    <mergeCell ref="K4:K5"/>
    <mergeCell ref="L4:L5"/>
    <mergeCell ref="M4:M5"/>
    <mergeCell ref="N4:N5"/>
    <mergeCell ref="B6:C6"/>
    <mergeCell ref="E6:G6"/>
    <mergeCell ref="B7:C7"/>
    <mergeCell ref="B8:C8"/>
    <mergeCell ref="A1:Q1"/>
    <mergeCell ref="A2:Q2"/>
    <mergeCell ref="A3:Q3"/>
    <mergeCell ref="A4:A5"/>
    <mergeCell ref="B4:C5"/>
    <mergeCell ref="D4:D5"/>
    <mergeCell ref="E4:G4"/>
    <mergeCell ref="H4:H5"/>
    <mergeCell ref="I4:I5"/>
    <mergeCell ref="J4:J5"/>
    <mergeCell ref="Q4:Q5"/>
    <mergeCell ref="O4:O5"/>
    <mergeCell ref="P4:P5"/>
  </mergeCells>
  <pageMargins left="0.33" right="0.16" top="0.22" bottom="0.18" header="0.16" footer="0.09"/>
  <pageSetup paperSize="9" scale="95" orientation="landscape"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N5848"/>
  <sheetViews>
    <sheetView topLeftCell="A1184" zoomScale="115" zoomScaleNormal="115" workbookViewId="0">
      <selection activeCell="C1184" sqref="C1184"/>
    </sheetView>
  </sheetViews>
  <sheetFormatPr defaultColWidth="8.88671875" defaultRowHeight="15.6"/>
  <cols>
    <col min="1" max="1" width="6" style="582" customWidth="1"/>
    <col min="2" max="2" width="3.6640625" style="583" customWidth="1"/>
    <col min="3" max="3" width="47" style="584" customWidth="1"/>
    <col min="4" max="4" width="10" style="579" hidden="1" customWidth="1"/>
    <col min="5" max="5" width="10" style="519" customWidth="1"/>
    <col min="6" max="6" width="10.44140625" style="325" bestFit="1" customWidth="1"/>
    <col min="7" max="7" width="11.33203125" style="581" customWidth="1"/>
    <col min="8" max="8" width="10.88671875" style="585" bestFit="1" customWidth="1"/>
    <col min="9" max="9" width="4.44140625" style="110" customWidth="1"/>
    <col min="10" max="10" width="8.44140625" style="110" customWidth="1"/>
    <col min="11" max="11" width="3.109375" style="110" customWidth="1"/>
    <col min="12" max="256" width="8.88671875" style="110"/>
    <col min="257" max="257" width="6" style="110" customWidth="1"/>
    <col min="258" max="258" width="3.6640625" style="110" customWidth="1"/>
    <col min="259" max="259" width="47" style="110" customWidth="1"/>
    <col min="260" max="260" width="0" style="110" hidden="1" customWidth="1"/>
    <col min="261" max="261" width="10" style="110" customWidth="1"/>
    <col min="262" max="262" width="10.44140625" style="110" bestFit="1" customWidth="1"/>
    <col min="263" max="263" width="11.33203125" style="110" customWidth="1"/>
    <col min="264" max="264" width="10.88671875" style="110" bestFit="1" customWidth="1"/>
    <col min="265" max="265" width="4.44140625" style="110" customWidth="1"/>
    <col min="266" max="266" width="8.44140625" style="110" customWidth="1"/>
    <col min="267" max="267" width="3.109375" style="110" customWidth="1"/>
    <col min="268" max="512" width="8.88671875" style="110"/>
    <col min="513" max="513" width="6" style="110" customWidth="1"/>
    <col min="514" max="514" width="3.6640625" style="110" customWidth="1"/>
    <col min="515" max="515" width="47" style="110" customWidth="1"/>
    <col min="516" max="516" width="0" style="110" hidden="1" customWidth="1"/>
    <col min="517" max="517" width="10" style="110" customWidth="1"/>
    <col min="518" max="518" width="10.44140625" style="110" bestFit="1" customWidth="1"/>
    <col min="519" max="519" width="11.33203125" style="110" customWidth="1"/>
    <col min="520" max="520" width="10.88671875" style="110" bestFit="1" customWidth="1"/>
    <col min="521" max="521" width="4.44140625" style="110" customWidth="1"/>
    <col min="522" max="522" width="8.44140625" style="110" customWidth="1"/>
    <col min="523" max="523" width="3.109375" style="110" customWidth="1"/>
    <col min="524" max="768" width="8.88671875" style="110"/>
    <col min="769" max="769" width="6" style="110" customWidth="1"/>
    <col min="770" max="770" width="3.6640625" style="110" customWidth="1"/>
    <col min="771" max="771" width="47" style="110" customWidth="1"/>
    <col min="772" max="772" width="0" style="110" hidden="1" customWidth="1"/>
    <col min="773" max="773" width="10" style="110" customWidth="1"/>
    <col min="774" max="774" width="10.44140625" style="110" bestFit="1" customWidth="1"/>
    <col min="775" max="775" width="11.33203125" style="110" customWidth="1"/>
    <col min="776" max="776" width="10.88671875" style="110" bestFit="1" customWidth="1"/>
    <col min="777" max="777" width="4.44140625" style="110" customWidth="1"/>
    <col min="778" max="778" width="8.44140625" style="110" customWidth="1"/>
    <col min="779" max="779" width="3.109375" style="110" customWidth="1"/>
    <col min="780" max="1024" width="8.88671875" style="110"/>
    <col min="1025" max="1025" width="6" style="110" customWidth="1"/>
    <col min="1026" max="1026" width="3.6640625" style="110" customWidth="1"/>
    <col min="1027" max="1027" width="47" style="110" customWidth="1"/>
    <col min="1028" max="1028" width="0" style="110" hidden="1" customWidth="1"/>
    <col min="1029" max="1029" width="10" style="110" customWidth="1"/>
    <col min="1030" max="1030" width="10.44140625" style="110" bestFit="1" customWidth="1"/>
    <col min="1031" max="1031" width="11.33203125" style="110" customWidth="1"/>
    <col min="1032" max="1032" width="10.88671875" style="110" bestFit="1" customWidth="1"/>
    <col min="1033" max="1033" width="4.44140625" style="110" customWidth="1"/>
    <col min="1034" max="1034" width="8.44140625" style="110" customWidth="1"/>
    <col min="1035" max="1035" width="3.109375" style="110" customWidth="1"/>
    <col min="1036" max="1280" width="8.88671875" style="110"/>
    <col min="1281" max="1281" width="6" style="110" customWidth="1"/>
    <col min="1282" max="1282" width="3.6640625" style="110" customWidth="1"/>
    <col min="1283" max="1283" width="47" style="110" customWidth="1"/>
    <col min="1284" max="1284" width="0" style="110" hidden="1" customWidth="1"/>
    <col min="1285" max="1285" width="10" style="110" customWidth="1"/>
    <col min="1286" max="1286" width="10.44140625" style="110" bestFit="1" customWidth="1"/>
    <col min="1287" max="1287" width="11.33203125" style="110" customWidth="1"/>
    <col min="1288" max="1288" width="10.88671875" style="110" bestFit="1" customWidth="1"/>
    <col min="1289" max="1289" width="4.44140625" style="110" customWidth="1"/>
    <col min="1290" max="1290" width="8.44140625" style="110" customWidth="1"/>
    <col min="1291" max="1291" width="3.109375" style="110" customWidth="1"/>
    <col min="1292" max="1536" width="8.88671875" style="110"/>
    <col min="1537" max="1537" width="6" style="110" customWidth="1"/>
    <col min="1538" max="1538" width="3.6640625" style="110" customWidth="1"/>
    <col min="1539" max="1539" width="47" style="110" customWidth="1"/>
    <col min="1540" max="1540" width="0" style="110" hidden="1" customWidth="1"/>
    <col min="1541" max="1541" width="10" style="110" customWidth="1"/>
    <col min="1542" max="1542" width="10.44140625" style="110" bestFit="1" customWidth="1"/>
    <col min="1543" max="1543" width="11.33203125" style="110" customWidth="1"/>
    <col min="1544" max="1544" width="10.88671875" style="110" bestFit="1" customWidth="1"/>
    <col min="1545" max="1545" width="4.44140625" style="110" customWidth="1"/>
    <col min="1546" max="1546" width="8.44140625" style="110" customWidth="1"/>
    <col min="1547" max="1547" width="3.109375" style="110" customWidth="1"/>
    <col min="1548" max="1792" width="8.88671875" style="110"/>
    <col min="1793" max="1793" width="6" style="110" customWidth="1"/>
    <col min="1794" max="1794" width="3.6640625" style="110" customWidth="1"/>
    <col min="1795" max="1795" width="47" style="110" customWidth="1"/>
    <col min="1796" max="1796" width="0" style="110" hidden="1" customWidth="1"/>
    <col min="1797" max="1797" width="10" style="110" customWidth="1"/>
    <col min="1798" max="1798" width="10.44140625" style="110" bestFit="1" customWidth="1"/>
    <col min="1799" max="1799" width="11.33203125" style="110" customWidth="1"/>
    <col min="1800" max="1800" width="10.88671875" style="110" bestFit="1" customWidth="1"/>
    <col min="1801" max="1801" width="4.44140625" style="110" customWidth="1"/>
    <col min="1802" max="1802" width="8.44140625" style="110" customWidth="1"/>
    <col min="1803" max="1803" width="3.109375" style="110" customWidth="1"/>
    <col min="1804" max="2048" width="8.88671875" style="110"/>
    <col min="2049" max="2049" width="6" style="110" customWidth="1"/>
    <col min="2050" max="2050" width="3.6640625" style="110" customWidth="1"/>
    <col min="2051" max="2051" width="47" style="110" customWidth="1"/>
    <col min="2052" max="2052" width="0" style="110" hidden="1" customWidth="1"/>
    <col min="2053" max="2053" width="10" style="110" customWidth="1"/>
    <col min="2054" max="2054" width="10.44140625" style="110" bestFit="1" customWidth="1"/>
    <col min="2055" max="2055" width="11.33203125" style="110" customWidth="1"/>
    <col min="2056" max="2056" width="10.88671875" style="110" bestFit="1" customWidth="1"/>
    <col min="2057" max="2057" width="4.44140625" style="110" customWidth="1"/>
    <col min="2058" max="2058" width="8.44140625" style="110" customWidth="1"/>
    <col min="2059" max="2059" width="3.109375" style="110" customWidth="1"/>
    <col min="2060" max="2304" width="8.88671875" style="110"/>
    <col min="2305" max="2305" width="6" style="110" customWidth="1"/>
    <col min="2306" max="2306" width="3.6640625" style="110" customWidth="1"/>
    <col min="2307" max="2307" width="47" style="110" customWidth="1"/>
    <col min="2308" max="2308" width="0" style="110" hidden="1" customWidth="1"/>
    <col min="2309" max="2309" width="10" style="110" customWidth="1"/>
    <col min="2310" max="2310" width="10.44140625" style="110" bestFit="1" customWidth="1"/>
    <col min="2311" max="2311" width="11.33203125" style="110" customWidth="1"/>
    <col min="2312" max="2312" width="10.88671875" style="110" bestFit="1" customWidth="1"/>
    <col min="2313" max="2313" width="4.44140625" style="110" customWidth="1"/>
    <col min="2314" max="2314" width="8.44140625" style="110" customWidth="1"/>
    <col min="2315" max="2315" width="3.109375" style="110" customWidth="1"/>
    <col min="2316" max="2560" width="8.88671875" style="110"/>
    <col min="2561" max="2561" width="6" style="110" customWidth="1"/>
    <col min="2562" max="2562" width="3.6640625" style="110" customWidth="1"/>
    <col min="2563" max="2563" width="47" style="110" customWidth="1"/>
    <col min="2564" max="2564" width="0" style="110" hidden="1" customWidth="1"/>
    <col min="2565" max="2565" width="10" style="110" customWidth="1"/>
    <col min="2566" max="2566" width="10.44140625" style="110" bestFit="1" customWidth="1"/>
    <col min="2567" max="2567" width="11.33203125" style="110" customWidth="1"/>
    <col min="2568" max="2568" width="10.88671875" style="110" bestFit="1" customWidth="1"/>
    <col min="2569" max="2569" width="4.44140625" style="110" customWidth="1"/>
    <col min="2570" max="2570" width="8.44140625" style="110" customWidth="1"/>
    <col min="2571" max="2571" width="3.109375" style="110" customWidth="1"/>
    <col min="2572" max="2816" width="8.88671875" style="110"/>
    <col min="2817" max="2817" width="6" style="110" customWidth="1"/>
    <col min="2818" max="2818" width="3.6640625" style="110" customWidth="1"/>
    <col min="2819" max="2819" width="47" style="110" customWidth="1"/>
    <col min="2820" max="2820" width="0" style="110" hidden="1" customWidth="1"/>
    <col min="2821" max="2821" width="10" style="110" customWidth="1"/>
    <col min="2822" max="2822" width="10.44140625" style="110" bestFit="1" customWidth="1"/>
    <col min="2823" max="2823" width="11.33203125" style="110" customWidth="1"/>
    <col min="2824" max="2824" width="10.88671875" style="110" bestFit="1" customWidth="1"/>
    <col min="2825" max="2825" width="4.44140625" style="110" customWidth="1"/>
    <col min="2826" max="2826" width="8.44140625" style="110" customWidth="1"/>
    <col min="2827" max="2827" width="3.109375" style="110" customWidth="1"/>
    <col min="2828" max="3072" width="8.88671875" style="110"/>
    <col min="3073" max="3073" width="6" style="110" customWidth="1"/>
    <col min="3074" max="3074" width="3.6640625" style="110" customWidth="1"/>
    <col min="3075" max="3075" width="47" style="110" customWidth="1"/>
    <col min="3076" max="3076" width="0" style="110" hidden="1" customWidth="1"/>
    <col min="3077" max="3077" width="10" style="110" customWidth="1"/>
    <col min="3078" max="3078" width="10.44140625" style="110" bestFit="1" customWidth="1"/>
    <col min="3079" max="3079" width="11.33203125" style="110" customWidth="1"/>
    <col min="3080" max="3080" width="10.88671875" style="110" bestFit="1" customWidth="1"/>
    <col min="3081" max="3081" width="4.44140625" style="110" customWidth="1"/>
    <col min="3082" max="3082" width="8.44140625" style="110" customWidth="1"/>
    <col min="3083" max="3083" width="3.109375" style="110" customWidth="1"/>
    <col min="3084" max="3328" width="8.88671875" style="110"/>
    <col min="3329" max="3329" width="6" style="110" customWidth="1"/>
    <col min="3330" max="3330" width="3.6640625" style="110" customWidth="1"/>
    <col min="3331" max="3331" width="47" style="110" customWidth="1"/>
    <col min="3332" max="3332" width="0" style="110" hidden="1" customWidth="1"/>
    <col min="3333" max="3333" width="10" style="110" customWidth="1"/>
    <col min="3334" max="3334" width="10.44140625" style="110" bestFit="1" customWidth="1"/>
    <col min="3335" max="3335" width="11.33203125" style="110" customWidth="1"/>
    <col min="3336" max="3336" width="10.88671875" style="110" bestFit="1" customWidth="1"/>
    <col min="3337" max="3337" width="4.44140625" style="110" customWidth="1"/>
    <col min="3338" max="3338" width="8.44140625" style="110" customWidth="1"/>
    <col min="3339" max="3339" width="3.109375" style="110" customWidth="1"/>
    <col min="3340" max="3584" width="8.88671875" style="110"/>
    <col min="3585" max="3585" width="6" style="110" customWidth="1"/>
    <col min="3586" max="3586" width="3.6640625" style="110" customWidth="1"/>
    <col min="3587" max="3587" width="47" style="110" customWidth="1"/>
    <col min="3588" max="3588" width="0" style="110" hidden="1" customWidth="1"/>
    <col min="3589" max="3589" width="10" style="110" customWidth="1"/>
    <col min="3590" max="3590" width="10.44140625" style="110" bestFit="1" customWidth="1"/>
    <col min="3591" max="3591" width="11.33203125" style="110" customWidth="1"/>
    <col min="3592" max="3592" width="10.88671875" style="110" bestFit="1" customWidth="1"/>
    <col min="3593" max="3593" width="4.44140625" style="110" customWidth="1"/>
    <col min="3594" max="3594" width="8.44140625" style="110" customWidth="1"/>
    <col min="3595" max="3595" width="3.109375" style="110" customWidth="1"/>
    <col min="3596" max="3840" width="8.88671875" style="110"/>
    <col min="3841" max="3841" width="6" style="110" customWidth="1"/>
    <col min="3842" max="3842" width="3.6640625" style="110" customWidth="1"/>
    <col min="3843" max="3843" width="47" style="110" customWidth="1"/>
    <col min="3844" max="3844" width="0" style="110" hidden="1" customWidth="1"/>
    <col min="3845" max="3845" width="10" style="110" customWidth="1"/>
    <col min="3846" max="3846" width="10.44140625" style="110" bestFit="1" customWidth="1"/>
    <col min="3847" max="3847" width="11.33203125" style="110" customWidth="1"/>
    <col min="3848" max="3848" width="10.88671875" style="110" bestFit="1" customWidth="1"/>
    <col min="3849" max="3849" width="4.44140625" style="110" customWidth="1"/>
    <col min="3850" max="3850" width="8.44140625" style="110" customWidth="1"/>
    <col min="3851" max="3851" width="3.109375" style="110" customWidth="1"/>
    <col min="3852" max="4096" width="8.88671875" style="110"/>
    <col min="4097" max="4097" width="6" style="110" customWidth="1"/>
    <col min="4098" max="4098" width="3.6640625" style="110" customWidth="1"/>
    <col min="4099" max="4099" width="47" style="110" customWidth="1"/>
    <col min="4100" max="4100" width="0" style="110" hidden="1" customWidth="1"/>
    <col min="4101" max="4101" width="10" style="110" customWidth="1"/>
    <col min="4102" max="4102" width="10.44140625" style="110" bestFit="1" customWidth="1"/>
    <col min="4103" max="4103" width="11.33203125" style="110" customWidth="1"/>
    <col min="4104" max="4104" width="10.88671875" style="110" bestFit="1" customWidth="1"/>
    <col min="4105" max="4105" width="4.44140625" style="110" customWidth="1"/>
    <col min="4106" max="4106" width="8.44140625" style="110" customWidth="1"/>
    <col min="4107" max="4107" width="3.109375" style="110" customWidth="1"/>
    <col min="4108" max="4352" width="8.88671875" style="110"/>
    <col min="4353" max="4353" width="6" style="110" customWidth="1"/>
    <col min="4354" max="4354" width="3.6640625" style="110" customWidth="1"/>
    <col min="4355" max="4355" width="47" style="110" customWidth="1"/>
    <col min="4356" max="4356" width="0" style="110" hidden="1" customWidth="1"/>
    <col min="4357" max="4357" width="10" style="110" customWidth="1"/>
    <col min="4358" max="4358" width="10.44140625" style="110" bestFit="1" customWidth="1"/>
    <col min="4359" max="4359" width="11.33203125" style="110" customWidth="1"/>
    <col min="4360" max="4360" width="10.88671875" style="110" bestFit="1" customWidth="1"/>
    <col min="4361" max="4361" width="4.44140625" style="110" customWidth="1"/>
    <col min="4362" max="4362" width="8.44140625" style="110" customWidth="1"/>
    <col min="4363" max="4363" width="3.109375" style="110" customWidth="1"/>
    <col min="4364" max="4608" width="8.88671875" style="110"/>
    <col min="4609" max="4609" width="6" style="110" customWidth="1"/>
    <col min="4610" max="4610" width="3.6640625" style="110" customWidth="1"/>
    <col min="4611" max="4611" width="47" style="110" customWidth="1"/>
    <col min="4612" max="4612" width="0" style="110" hidden="1" customWidth="1"/>
    <col min="4613" max="4613" width="10" style="110" customWidth="1"/>
    <col min="4614" max="4614" width="10.44140625" style="110" bestFit="1" customWidth="1"/>
    <col min="4615" max="4615" width="11.33203125" style="110" customWidth="1"/>
    <col min="4616" max="4616" width="10.88671875" style="110" bestFit="1" customWidth="1"/>
    <col min="4617" max="4617" width="4.44140625" style="110" customWidth="1"/>
    <col min="4618" max="4618" width="8.44140625" style="110" customWidth="1"/>
    <col min="4619" max="4619" width="3.109375" style="110" customWidth="1"/>
    <col min="4620" max="4864" width="8.88671875" style="110"/>
    <col min="4865" max="4865" width="6" style="110" customWidth="1"/>
    <col min="4866" max="4866" width="3.6640625" style="110" customWidth="1"/>
    <col min="4867" max="4867" width="47" style="110" customWidth="1"/>
    <col min="4868" max="4868" width="0" style="110" hidden="1" customWidth="1"/>
    <col min="4869" max="4869" width="10" style="110" customWidth="1"/>
    <col min="4870" max="4870" width="10.44140625" style="110" bestFit="1" customWidth="1"/>
    <col min="4871" max="4871" width="11.33203125" style="110" customWidth="1"/>
    <col min="4872" max="4872" width="10.88671875" style="110" bestFit="1" customWidth="1"/>
    <col min="4873" max="4873" width="4.44140625" style="110" customWidth="1"/>
    <col min="4874" max="4874" width="8.44140625" style="110" customWidth="1"/>
    <col min="4875" max="4875" width="3.109375" style="110" customWidth="1"/>
    <col min="4876" max="5120" width="8.88671875" style="110"/>
    <col min="5121" max="5121" width="6" style="110" customWidth="1"/>
    <col min="5122" max="5122" width="3.6640625" style="110" customWidth="1"/>
    <col min="5123" max="5123" width="47" style="110" customWidth="1"/>
    <col min="5124" max="5124" width="0" style="110" hidden="1" customWidth="1"/>
    <col min="5125" max="5125" width="10" style="110" customWidth="1"/>
    <col min="5126" max="5126" width="10.44140625" style="110" bestFit="1" customWidth="1"/>
    <col min="5127" max="5127" width="11.33203125" style="110" customWidth="1"/>
    <col min="5128" max="5128" width="10.88671875" style="110" bestFit="1" customWidth="1"/>
    <col min="5129" max="5129" width="4.44140625" style="110" customWidth="1"/>
    <col min="5130" max="5130" width="8.44140625" style="110" customWidth="1"/>
    <col min="5131" max="5131" width="3.109375" style="110" customWidth="1"/>
    <col min="5132" max="5376" width="8.88671875" style="110"/>
    <col min="5377" max="5377" width="6" style="110" customWidth="1"/>
    <col min="5378" max="5378" width="3.6640625" style="110" customWidth="1"/>
    <col min="5379" max="5379" width="47" style="110" customWidth="1"/>
    <col min="5380" max="5380" width="0" style="110" hidden="1" customWidth="1"/>
    <col min="5381" max="5381" width="10" style="110" customWidth="1"/>
    <col min="5382" max="5382" width="10.44140625" style="110" bestFit="1" customWidth="1"/>
    <col min="5383" max="5383" width="11.33203125" style="110" customWidth="1"/>
    <col min="5384" max="5384" width="10.88671875" style="110" bestFit="1" customWidth="1"/>
    <col min="5385" max="5385" width="4.44140625" style="110" customWidth="1"/>
    <col min="5386" max="5386" width="8.44140625" style="110" customWidth="1"/>
    <col min="5387" max="5387" width="3.109375" style="110" customWidth="1"/>
    <col min="5388" max="5632" width="8.88671875" style="110"/>
    <col min="5633" max="5633" width="6" style="110" customWidth="1"/>
    <col min="5634" max="5634" width="3.6640625" style="110" customWidth="1"/>
    <col min="5635" max="5635" width="47" style="110" customWidth="1"/>
    <col min="5636" max="5636" width="0" style="110" hidden="1" customWidth="1"/>
    <col min="5637" max="5637" width="10" style="110" customWidth="1"/>
    <col min="5638" max="5638" width="10.44140625" style="110" bestFit="1" customWidth="1"/>
    <col min="5639" max="5639" width="11.33203125" style="110" customWidth="1"/>
    <col min="5640" max="5640" width="10.88671875" style="110" bestFit="1" customWidth="1"/>
    <col min="5641" max="5641" width="4.44140625" style="110" customWidth="1"/>
    <col min="5642" max="5642" width="8.44140625" style="110" customWidth="1"/>
    <col min="5643" max="5643" width="3.109375" style="110" customWidth="1"/>
    <col min="5644" max="5888" width="8.88671875" style="110"/>
    <col min="5889" max="5889" width="6" style="110" customWidth="1"/>
    <col min="5890" max="5890" width="3.6640625" style="110" customWidth="1"/>
    <col min="5891" max="5891" width="47" style="110" customWidth="1"/>
    <col min="5892" max="5892" width="0" style="110" hidden="1" customWidth="1"/>
    <col min="5893" max="5893" width="10" style="110" customWidth="1"/>
    <col min="5894" max="5894" width="10.44140625" style="110" bestFit="1" customWidth="1"/>
    <col min="5895" max="5895" width="11.33203125" style="110" customWidth="1"/>
    <col min="5896" max="5896" width="10.88671875" style="110" bestFit="1" customWidth="1"/>
    <col min="5897" max="5897" width="4.44140625" style="110" customWidth="1"/>
    <col min="5898" max="5898" width="8.44140625" style="110" customWidth="1"/>
    <col min="5899" max="5899" width="3.109375" style="110" customWidth="1"/>
    <col min="5900" max="6144" width="8.88671875" style="110"/>
    <col min="6145" max="6145" width="6" style="110" customWidth="1"/>
    <col min="6146" max="6146" width="3.6640625" style="110" customWidth="1"/>
    <col min="6147" max="6147" width="47" style="110" customWidth="1"/>
    <col min="6148" max="6148" width="0" style="110" hidden="1" customWidth="1"/>
    <col min="6149" max="6149" width="10" style="110" customWidth="1"/>
    <col min="6150" max="6150" width="10.44140625" style="110" bestFit="1" customWidth="1"/>
    <col min="6151" max="6151" width="11.33203125" style="110" customWidth="1"/>
    <col min="6152" max="6152" width="10.88671875" style="110" bestFit="1" customWidth="1"/>
    <col min="6153" max="6153" width="4.44140625" style="110" customWidth="1"/>
    <col min="6154" max="6154" width="8.44140625" style="110" customWidth="1"/>
    <col min="6155" max="6155" width="3.109375" style="110" customWidth="1"/>
    <col min="6156" max="6400" width="8.88671875" style="110"/>
    <col min="6401" max="6401" width="6" style="110" customWidth="1"/>
    <col min="6402" max="6402" width="3.6640625" style="110" customWidth="1"/>
    <col min="6403" max="6403" width="47" style="110" customWidth="1"/>
    <col min="6404" max="6404" width="0" style="110" hidden="1" customWidth="1"/>
    <col min="6405" max="6405" width="10" style="110" customWidth="1"/>
    <col min="6406" max="6406" width="10.44140625" style="110" bestFit="1" customWidth="1"/>
    <col min="6407" max="6407" width="11.33203125" style="110" customWidth="1"/>
    <col min="6408" max="6408" width="10.88671875" style="110" bestFit="1" customWidth="1"/>
    <col min="6409" max="6409" width="4.44140625" style="110" customWidth="1"/>
    <col min="6410" max="6410" width="8.44140625" style="110" customWidth="1"/>
    <col min="6411" max="6411" width="3.109375" style="110" customWidth="1"/>
    <col min="6412" max="6656" width="8.88671875" style="110"/>
    <col min="6657" max="6657" width="6" style="110" customWidth="1"/>
    <col min="6658" max="6658" width="3.6640625" style="110" customWidth="1"/>
    <col min="6659" max="6659" width="47" style="110" customWidth="1"/>
    <col min="6660" max="6660" width="0" style="110" hidden="1" customWidth="1"/>
    <col min="6661" max="6661" width="10" style="110" customWidth="1"/>
    <col min="6662" max="6662" width="10.44140625" style="110" bestFit="1" customWidth="1"/>
    <col min="6663" max="6663" width="11.33203125" style="110" customWidth="1"/>
    <col min="6664" max="6664" width="10.88671875" style="110" bestFit="1" customWidth="1"/>
    <col min="6665" max="6665" width="4.44140625" style="110" customWidth="1"/>
    <col min="6666" max="6666" width="8.44140625" style="110" customWidth="1"/>
    <col min="6667" max="6667" width="3.109375" style="110" customWidth="1"/>
    <col min="6668" max="6912" width="8.88671875" style="110"/>
    <col min="6913" max="6913" width="6" style="110" customWidth="1"/>
    <col min="6914" max="6914" width="3.6640625" style="110" customWidth="1"/>
    <col min="6915" max="6915" width="47" style="110" customWidth="1"/>
    <col min="6916" max="6916" width="0" style="110" hidden="1" customWidth="1"/>
    <col min="6917" max="6917" width="10" style="110" customWidth="1"/>
    <col min="6918" max="6918" width="10.44140625" style="110" bestFit="1" customWidth="1"/>
    <col min="6919" max="6919" width="11.33203125" style="110" customWidth="1"/>
    <col min="6920" max="6920" width="10.88671875" style="110" bestFit="1" customWidth="1"/>
    <col min="6921" max="6921" width="4.44140625" style="110" customWidth="1"/>
    <col min="6922" max="6922" width="8.44140625" style="110" customWidth="1"/>
    <col min="6923" max="6923" width="3.109375" style="110" customWidth="1"/>
    <col min="6924" max="7168" width="8.88671875" style="110"/>
    <col min="7169" max="7169" width="6" style="110" customWidth="1"/>
    <col min="7170" max="7170" width="3.6640625" style="110" customWidth="1"/>
    <col min="7171" max="7171" width="47" style="110" customWidth="1"/>
    <col min="7172" max="7172" width="0" style="110" hidden="1" customWidth="1"/>
    <col min="7173" max="7173" width="10" style="110" customWidth="1"/>
    <col min="7174" max="7174" width="10.44140625" style="110" bestFit="1" customWidth="1"/>
    <col min="7175" max="7175" width="11.33203125" style="110" customWidth="1"/>
    <col min="7176" max="7176" width="10.88671875" style="110" bestFit="1" customWidth="1"/>
    <col min="7177" max="7177" width="4.44140625" style="110" customWidth="1"/>
    <col min="7178" max="7178" width="8.44140625" style="110" customWidth="1"/>
    <col min="7179" max="7179" width="3.109375" style="110" customWidth="1"/>
    <col min="7180" max="7424" width="8.88671875" style="110"/>
    <col min="7425" max="7425" width="6" style="110" customWidth="1"/>
    <col min="7426" max="7426" width="3.6640625" style="110" customWidth="1"/>
    <col min="7427" max="7427" width="47" style="110" customWidth="1"/>
    <col min="7428" max="7428" width="0" style="110" hidden="1" customWidth="1"/>
    <col min="7429" max="7429" width="10" style="110" customWidth="1"/>
    <col min="7430" max="7430" width="10.44140625" style="110" bestFit="1" customWidth="1"/>
    <col min="7431" max="7431" width="11.33203125" style="110" customWidth="1"/>
    <col min="7432" max="7432" width="10.88671875" style="110" bestFit="1" customWidth="1"/>
    <col min="7433" max="7433" width="4.44140625" style="110" customWidth="1"/>
    <col min="7434" max="7434" width="8.44140625" style="110" customWidth="1"/>
    <col min="7435" max="7435" width="3.109375" style="110" customWidth="1"/>
    <col min="7436" max="7680" width="8.88671875" style="110"/>
    <col min="7681" max="7681" width="6" style="110" customWidth="1"/>
    <col min="7682" max="7682" width="3.6640625" style="110" customWidth="1"/>
    <col min="7683" max="7683" width="47" style="110" customWidth="1"/>
    <col min="7684" max="7684" width="0" style="110" hidden="1" customWidth="1"/>
    <col min="7685" max="7685" width="10" style="110" customWidth="1"/>
    <col min="7686" max="7686" width="10.44140625" style="110" bestFit="1" customWidth="1"/>
    <col min="7687" max="7687" width="11.33203125" style="110" customWidth="1"/>
    <col min="7688" max="7688" width="10.88671875" style="110" bestFit="1" customWidth="1"/>
    <col min="7689" max="7689" width="4.44140625" style="110" customWidth="1"/>
    <col min="7690" max="7690" width="8.44140625" style="110" customWidth="1"/>
    <col min="7691" max="7691" width="3.109375" style="110" customWidth="1"/>
    <col min="7692" max="7936" width="8.88671875" style="110"/>
    <col min="7937" max="7937" width="6" style="110" customWidth="1"/>
    <col min="7938" max="7938" width="3.6640625" style="110" customWidth="1"/>
    <col min="7939" max="7939" width="47" style="110" customWidth="1"/>
    <col min="7940" max="7940" width="0" style="110" hidden="1" customWidth="1"/>
    <col min="7941" max="7941" width="10" style="110" customWidth="1"/>
    <col min="7942" max="7942" width="10.44140625" style="110" bestFit="1" customWidth="1"/>
    <col min="7943" max="7943" width="11.33203125" style="110" customWidth="1"/>
    <col min="7944" max="7944" width="10.88671875" style="110" bestFit="1" customWidth="1"/>
    <col min="7945" max="7945" width="4.44140625" style="110" customWidth="1"/>
    <col min="7946" max="7946" width="8.44140625" style="110" customWidth="1"/>
    <col min="7947" max="7947" width="3.109375" style="110" customWidth="1"/>
    <col min="7948" max="8192" width="8.88671875" style="110"/>
    <col min="8193" max="8193" width="6" style="110" customWidth="1"/>
    <col min="8194" max="8194" width="3.6640625" style="110" customWidth="1"/>
    <col min="8195" max="8195" width="47" style="110" customWidth="1"/>
    <col min="8196" max="8196" width="0" style="110" hidden="1" customWidth="1"/>
    <col min="8197" max="8197" width="10" style="110" customWidth="1"/>
    <col min="8198" max="8198" width="10.44140625" style="110" bestFit="1" customWidth="1"/>
    <col min="8199" max="8199" width="11.33203125" style="110" customWidth="1"/>
    <col min="8200" max="8200" width="10.88671875" style="110" bestFit="1" customWidth="1"/>
    <col min="8201" max="8201" width="4.44140625" style="110" customWidth="1"/>
    <col min="8202" max="8202" width="8.44140625" style="110" customWidth="1"/>
    <col min="8203" max="8203" width="3.109375" style="110" customWidth="1"/>
    <col min="8204" max="8448" width="8.88671875" style="110"/>
    <col min="8449" max="8449" width="6" style="110" customWidth="1"/>
    <col min="8450" max="8450" width="3.6640625" style="110" customWidth="1"/>
    <col min="8451" max="8451" width="47" style="110" customWidth="1"/>
    <col min="8452" max="8452" width="0" style="110" hidden="1" customWidth="1"/>
    <col min="8453" max="8453" width="10" style="110" customWidth="1"/>
    <col min="8454" max="8454" width="10.44140625" style="110" bestFit="1" customWidth="1"/>
    <col min="8455" max="8455" width="11.33203125" style="110" customWidth="1"/>
    <col min="8456" max="8456" width="10.88671875" style="110" bestFit="1" customWidth="1"/>
    <col min="8457" max="8457" width="4.44140625" style="110" customWidth="1"/>
    <col min="8458" max="8458" width="8.44140625" style="110" customWidth="1"/>
    <col min="8459" max="8459" width="3.109375" style="110" customWidth="1"/>
    <col min="8460" max="8704" width="8.88671875" style="110"/>
    <col min="8705" max="8705" width="6" style="110" customWidth="1"/>
    <col min="8706" max="8706" width="3.6640625" style="110" customWidth="1"/>
    <col min="8707" max="8707" width="47" style="110" customWidth="1"/>
    <col min="8708" max="8708" width="0" style="110" hidden="1" customWidth="1"/>
    <col min="8709" max="8709" width="10" style="110" customWidth="1"/>
    <col min="8710" max="8710" width="10.44140625" style="110" bestFit="1" customWidth="1"/>
    <col min="8711" max="8711" width="11.33203125" style="110" customWidth="1"/>
    <col min="8712" max="8712" width="10.88671875" style="110" bestFit="1" customWidth="1"/>
    <col min="8713" max="8713" width="4.44140625" style="110" customWidth="1"/>
    <col min="8714" max="8714" width="8.44140625" style="110" customWidth="1"/>
    <col min="8715" max="8715" width="3.109375" style="110" customWidth="1"/>
    <col min="8716" max="8960" width="8.88671875" style="110"/>
    <col min="8961" max="8961" width="6" style="110" customWidth="1"/>
    <col min="8962" max="8962" width="3.6640625" style="110" customWidth="1"/>
    <col min="8963" max="8963" width="47" style="110" customWidth="1"/>
    <col min="8964" max="8964" width="0" style="110" hidden="1" customWidth="1"/>
    <col min="8965" max="8965" width="10" style="110" customWidth="1"/>
    <col min="8966" max="8966" width="10.44140625" style="110" bestFit="1" customWidth="1"/>
    <col min="8967" max="8967" width="11.33203125" style="110" customWidth="1"/>
    <col min="8968" max="8968" width="10.88671875" style="110" bestFit="1" customWidth="1"/>
    <col min="8969" max="8969" width="4.44140625" style="110" customWidth="1"/>
    <col min="8970" max="8970" width="8.44140625" style="110" customWidth="1"/>
    <col min="8971" max="8971" width="3.109375" style="110" customWidth="1"/>
    <col min="8972" max="9216" width="8.88671875" style="110"/>
    <col min="9217" max="9217" width="6" style="110" customWidth="1"/>
    <col min="9218" max="9218" width="3.6640625" style="110" customWidth="1"/>
    <col min="9219" max="9219" width="47" style="110" customWidth="1"/>
    <col min="9220" max="9220" width="0" style="110" hidden="1" customWidth="1"/>
    <col min="9221" max="9221" width="10" style="110" customWidth="1"/>
    <col min="9222" max="9222" width="10.44140625" style="110" bestFit="1" customWidth="1"/>
    <col min="9223" max="9223" width="11.33203125" style="110" customWidth="1"/>
    <col min="9224" max="9224" width="10.88671875" style="110" bestFit="1" customWidth="1"/>
    <col min="9225" max="9225" width="4.44140625" style="110" customWidth="1"/>
    <col min="9226" max="9226" width="8.44140625" style="110" customWidth="1"/>
    <col min="9227" max="9227" width="3.109375" style="110" customWidth="1"/>
    <col min="9228" max="9472" width="8.88671875" style="110"/>
    <col min="9473" max="9473" width="6" style="110" customWidth="1"/>
    <col min="9474" max="9474" width="3.6640625" style="110" customWidth="1"/>
    <col min="9475" max="9475" width="47" style="110" customWidth="1"/>
    <col min="9476" max="9476" width="0" style="110" hidden="1" customWidth="1"/>
    <col min="9477" max="9477" width="10" style="110" customWidth="1"/>
    <col min="9478" max="9478" width="10.44140625" style="110" bestFit="1" customWidth="1"/>
    <col min="9479" max="9479" width="11.33203125" style="110" customWidth="1"/>
    <col min="9480" max="9480" width="10.88671875" style="110" bestFit="1" customWidth="1"/>
    <col min="9481" max="9481" width="4.44140625" style="110" customWidth="1"/>
    <col min="9482" max="9482" width="8.44140625" style="110" customWidth="1"/>
    <col min="9483" max="9483" width="3.109375" style="110" customWidth="1"/>
    <col min="9484" max="9728" width="8.88671875" style="110"/>
    <col min="9729" max="9729" width="6" style="110" customWidth="1"/>
    <col min="9730" max="9730" width="3.6640625" style="110" customWidth="1"/>
    <col min="9731" max="9731" width="47" style="110" customWidth="1"/>
    <col min="9732" max="9732" width="0" style="110" hidden="1" customWidth="1"/>
    <col min="9733" max="9733" width="10" style="110" customWidth="1"/>
    <col min="9734" max="9734" width="10.44140625" style="110" bestFit="1" customWidth="1"/>
    <col min="9735" max="9735" width="11.33203125" style="110" customWidth="1"/>
    <col min="9736" max="9736" width="10.88671875" style="110" bestFit="1" customWidth="1"/>
    <col min="9737" max="9737" width="4.44140625" style="110" customWidth="1"/>
    <col min="9738" max="9738" width="8.44140625" style="110" customWidth="1"/>
    <col min="9739" max="9739" width="3.109375" style="110" customWidth="1"/>
    <col min="9740" max="9984" width="8.88671875" style="110"/>
    <col min="9985" max="9985" width="6" style="110" customWidth="1"/>
    <col min="9986" max="9986" width="3.6640625" style="110" customWidth="1"/>
    <col min="9987" max="9987" width="47" style="110" customWidth="1"/>
    <col min="9988" max="9988" width="0" style="110" hidden="1" customWidth="1"/>
    <col min="9989" max="9989" width="10" style="110" customWidth="1"/>
    <col min="9990" max="9990" width="10.44140625" style="110" bestFit="1" customWidth="1"/>
    <col min="9991" max="9991" width="11.33203125" style="110" customWidth="1"/>
    <col min="9992" max="9992" width="10.88671875" style="110" bestFit="1" customWidth="1"/>
    <col min="9993" max="9993" width="4.44140625" style="110" customWidth="1"/>
    <col min="9994" max="9994" width="8.44140625" style="110" customWidth="1"/>
    <col min="9995" max="9995" width="3.109375" style="110" customWidth="1"/>
    <col min="9996" max="10240" width="8.88671875" style="110"/>
    <col min="10241" max="10241" width="6" style="110" customWidth="1"/>
    <col min="10242" max="10242" width="3.6640625" style="110" customWidth="1"/>
    <col min="10243" max="10243" width="47" style="110" customWidth="1"/>
    <col min="10244" max="10244" width="0" style="110" hidden="1" customWidth="1"/>
    <col min="10245" max="10245" width="10" style="110" customWidth="1"/>
    <col min="10246" max="10246" width="10.44140625" style="110" bestFit="1" customWidth="1"/>
    <col min="10247" max="10247" width="11.33203125" style="110" customWidth="1"/>
    <col min="10248" max="10248" width="10.88671875" style="110" bestFit="1" customWidth="1"/>
    <col min="10249" max="10249" width="4.44140625" style="110" customWidth="1"/>
    <col min="10250" max="10250" width="8.44140625" style="110" customWidth="1"/>
    <col min="10251" max="10251" width="3.109375" style="110" customWidth="1"/>
    <col min="10252" max="10496" width="8.88671875" style="110"/>
    <col min="10497" max="10497" width="6" style="110" customWidth="1"/>
    <col min="10498" max="10498" width="3.6640625" style="110" customWidth="1"/>
    <col min="10499" max="10499" width="47" style="110" customWidth="1"/>
    <col min="10500" max="10500" width="0" style="110" hidden="1" customWidth="1"/>
    <col min="10501" max="10501" width="10" style="110" customWidth="1"/>
    <col min="10502" max="10502" width="10.44140625" style="110" bestFit="1" customWidth="1"/>
    <col min="10503" max="10503" width="11.33203125" style="110" customWidth="1"/>
    <col min="10504" max="10504" width="10.88671875" style="110" bestFit="1" customWidth="1"/>
    <col min="10505" max="10505" width="4.44140625" style="110" customWidth="1"/>
    <col min="10506" max="10506" width="8.44140625" style="110" customWidth="1"/>
    <col min="10507" max="10507" width="3.109375" style="110" customWidth="1"/>
    <col min="10508" max="10752" width="8.88671875" style="110"/>
    <col min="10753" max="10753" width="6" style="110" customWidth="1"/>
    <col min="10754" max="10754" width="3.6640625" style="110" customWidth="1"/>
    <col min="10755" max="10755" width="47" style="110" customWidth="1"/>
    <col min="10756" max="10756" width="0" style="110" hidden="1" customWidth="1"/>
    <col min="10757" max="10757" width="10" style="110" customWidth="1"/>
    <col min="10758" max="10758" width="10.44140625" style="110" bestFit="1" customWidth="1"/>
    <col min="10759" max="10759" width="11.33203125" style="110" customWidth="1"/>
    <col min="10760" max="10760" width="10.88671875" style="110" bestFit="1" customWidth="1"/>
    <col min="10761" max="10761" width="4.44140625" style="110" customWidth="1"/>
    <col min="10762" max="10762" width="8.44140625" style="110" customWidth="1"/>
    <col min="10763" max="10763" width="3.109375" style="110" customWidth="1"/>
    <col min="10764" max="11008" width="8.88671875" style="110"/>
    <col min="11009" max="11009" width="6" style="110" customWidth="1"/>
    <col min="11010" max="11010" width="3.6640625" style="110" customWidth="1"/>
    <col min="11011" max="11011" width="47" style="110" customWidth="1"/>
    <col min="11012" max="11012" width="0" style="110" hidden="1" customWidth="1"/>
    <col min="11013" max="11013" width="10" style="110" customWidth="1"/>
    <col min="11014" max="11014" width="10.44140625" style="110" bestFit="1" customWidth="1"/>
    <col min="11015" max="11015" width="11.33203125" style="110" customWidth="1"/>
    <col min="11016" max="11016" width="10.88671875" style="110" bestFit="1" customWidth="1"/>
    <col min="11017" max="11017" width="4.44140625" style="110" customWidth="1"/>
    <col min="11018" max="11018" width="8.44140625" style="110" customWidth="1"/>
    <col min="11019" max="11019" width="3.109375" style="110" customWidth="1"/>
    <col min="11020" max="11264" width="8.88671875" style="110"/>
    <col min="11265" max="11265" width="6" style="110" customWidth="1"/>
    <col min="11266" max="11266" width="3.6640625" style="110" customWidth="1"/>
    <col min="11267" max="11267" width="47" style="110" customWidth="1"/>
    <col min="11268" max="11268" width="0" style="110" hidden="1" customWidth="1"/>
    <col min="11269" max="11269" width="10" style="110" customWidth="1"/>
    <col min="11270" max="11270" width="10.44140625" style="110" bestFit="1" customWidth="1"/>
    <col min="11271" max="11271" width="11.33203125" style="110" customWidth="1"/>
    <col min="11272" max="11272" width="10.88671875" style="110" bestFit="1" customWidth="1"/>
    <col min="11273" max="11273" width="4.44140625" style="110" customWidth="1"/>
    <col min="11274" max="11274" width="8.44140625" style="110" customWidth="1"/>
    <col min="11275" max="11275" width="3.109375" style="110" customWidth="1"/>
    <col min="11276" max="11520" width="8.88671875" style="110"/>
    <col min="11521" max="11521" width="6" style="110" customWidth="1"/>
    <col min="11522" max="11522" width="3.6640625" style="110" customWidth="1"/>
    <col min="11523" max="11523" width="47" style="110" customWidth="1"/>
    <col min="11524" max="11524" width="0" style="110" hidden="1" customWidth="1"/>
    <col min="11525" max="11525" width="10" style="110" customWidth="1"/>
    <col min="11526" max="11526" width="10.44140625" style="110" bestFit="1" customWidth="1"/>
    <col min="11527" max="11527" width="11.33203125" style="110" customWidth="1"/>
    <col min="11528" max="11528" width="10.88671875" style="110" bestFit="1" customWidth="1"/>
    <col min="11529" max="11529" width="4.44140625" style="110" customWidth="1"/>
    <col min="11530" max="11530" width="8.44140625" style="110" customWidth="1"/>
    <col min="11531" max="11531" width="3.109375" style="110" customWidth="1"/>
    <col min="11532" max="11776" width="8.88671875" style="110"/>
    <col min="11777" max="11777" width="6" style="110" customWidth="1"/>
    <col min="11778" max="11778" width="3.6640625" style="110" customWidth="1"/>
    <col min="11779" max="11779" width="47" style="110" customWidth="1"/>
    <col min="11780" max="11780" width="0" style="110" hidden="1" customWidth="1"/>
    <col min="11781" max="11781" width="10" style="110" customWidth="1"/>
    <col min="11782" max="11782" width="10.44140625" style="110" bestFit="1" customWidth="1"/>
    <col min="11783" max="11783" width="11.33203125" style="110" customWidth="1"/>
    <col min="11784" max="11784" width="10.88671875" style="110" bestFit="1" customWidth="1"/>
    <col min="11785" max="11785" width="4.44140625" style="110" customWidth="1"/>
    <col min="11786" max="11786" width="8.44140625" style="110" customWidth="1"/>
    <col min="11787" max="11787" width="3.109375" style="110" customWidth="1"/>
    <col min="11788" max="12032" width="8.88671875" style="110"/>
    <col min="12033" max="12033" width="6" style="110" customWidth="1"/>
    <col min="12034" max="12034" width="3.6640625" style="110" customWidth="1"/>
    <col min="12035" max="12035" width="47" style="110" customWidth="1"/>
    <col min="12036" max="12036" width="0" style="110" hidden="1" customWidth="1"/>
    <col min="12037" max="12037" width="10" style="110" customWidth="1"/>
    <col min="12038" max="12038" width="10.44140625" style="110" bestFit="1" customWidth="1"/>
    <col min="12039" max="12039" width="11.33203125" style="110" customWidth="1"/>
    <col min="12040" max="12040" width="10.88671875" style="110" bestFit="1" customWidth="1"/>
    <col min="12041" max="12041" width="4.44140625" style="110" customWidth="1"/>
    <col min="12042" max="12042" width="8.44140625" style="110" customWidth="1"/>
    <col min="12043" max="12043" width="3.109375" style="110" customWidth="1"/>
    <col min="12044" max="12288" width="8.88671875" style="110"/>
    <col min="12289" max="12289" width="6" style="110" customWidth="1"/>
    <col min="12290" max="12290" width="3.6640625" style="110" customWidth="1"/>
    <col min="12291" max="12291" width="47" style="110" customWidth="1"/>
    <col min="12292" max="12292" width="0" style="110" hidden="1" customWidth="1"/>
    <col min="12293" max="12293" width="10" style="110" customWidth="1"/>
    <col min="12294" max="12294" width="10.44140625" style="110" bestFit="1" customWidth="1"/>
    <col min="12295" max="12295" width="11.33203125" style="110" customWidth="1"/>
    <col min="12296" max="12296" width="10.88671875" style="110" bestFit="1" customWidth="1"/>
    <col min="12297" max="12297" width="4.44140625" style="110" customWidth="1"/>
    <col min="12298" max="12298" width="8.44140625" style="110" customWidth="1"/>
    <col min="12299" max="12299" width="3.109375" style="110" customWidth="1"/>
    <col min="12300" max="12544" width="8.88671875" style="110"/>
    <col min="12545" max="12545" width="6" style="110" customWidth="1"/>
    <col min="12546" max="12546" width="3.6640625" style="110" customWidth="1"/>
    <col min="12547" max="12547" width="47" style="110" customWidth="1"/>
    <col min="12548" max="12548" width="0" style="110" hidden="1" customWidth="1"/>
    <col min="12549" max="12549" width="10" style="110" customWidth="1"/>
    <col min="12550" max="12550" width="10.44140625" style="110" bestFit="1" customWidth="1"/>
    <col min="12551" max="12551" width="11.33203125" style="110" customWidth="1"/>
    <col min="12552" max="12552" width="10.88671875" style="110" bestFit="1" customWidth="1"/>
    <col min="12553" max="12553" width="4.44140625" style="110" customWidth="1"/>
    <col min="12554" max="12554" width="8.44140625" style="110" customWidth="1"/>
    <col min="12555" max="12555" width="3.109375" style="110" customWidth="1"/>
    <col min="12556" max="12800" width="8.88671875" style="110"/>
    <col min="12801" max="12801" width="6" style="110" customWidth="1"/>
    <col min="12802" max="12802" width="3.6640625" style="110" customWidth="1"/>
    <col min="12803" max="12803" width="47" style="110" customWidth="1"/>
    <col min="12804" max="12804" width="0" style="110" hidden="1" customWidth="1"/>
    <col min="12805" max="12805" width="10" style="110" customWidth="1"/>
    <col min="12806" max="12806" width="10.44140625" style="110" bestFit="1" customWidth="1"/>
    <col min="12807" max="12807" width="11.33203125" style="110" customWidth="1"/>
    <col min="12808" max="12808" width="10.88671875" style="110" bestFit="1" customWidth="1"/>
    <col min="12809" max="12809" width="4.44140625" style="110" customWidth="1"/>
    <col min="12810" max="12810" width="8.44140625" style="110" customWidth="1"/>
    <col min="12811" max="12811" width="3.109375" style="110" customWidth="1"/>
    <col min="12812" max="13056" width="8.88671875" style="110"/>
    <col min="13057" max="13057" width="6" style="110" customWidth="1"/>
    <col min="13058" max="13058" width="3.6640625" style="110" customWidth="1"/>
    <col min="13059" max="13059" width="47" style="110" customWidth="1"/>
    <col min="13060" max="13060" width="0" style="110" hidden="1" customWidth="1"/>
    <col min="13061" max="13061" width="10" style="110" customWidth="1"/>
    <col min="13062" max="13062" width="10.44140625" style="110" bestFit="1" customWidth="1"/>
    <col min="13063" max="13063" width="11.33203125" style="110" customWidth="1"/>
    <col min="13064" max="13064" width="10.88671875" style="110" bestFit="1" customWidth="1"/>
    <col min="13065" max="13065" width="4.44140625" style="110" customWidth="1"/>
    <col min="13066" max="13066" width="8.44140625" style="110" customWidth="1"/>
    <col min="13067" max="13067" width="3.109375" style="110" customWidth="1"/>
    <col min="13068" max="13312" width="8.88671875" style="110"/>
    <col min="13313" max="13313" width="6" style="110" customWidth="1"/>
    <col min="13314" max="13314" width="3.6640625" style="110" customWidth="1"/>
    <col min="13315" max="13315" width="47" style="110" customWidth="1"/>
    <col min="13316" max="13316" width="0" style="110" hidden="1" customWidth="1"/>
    <col min="13317" max="13317" width="10" style="110" customWidth="1"/>
    <col min="13318" max="13318" width="10.44140625" style="110" bestFit="1" customWidth="1"/>
    <col min="13319" max="13319" width="11.33203125" style="110" customWidth="1"/>
    <col min="13320" max="13320" width="10.88671875" style="110" bestFit="1" customWidth="1"/>
    <col min="13321" max="13321" width="4.44140625" style="110" customWidth="1"/>
    <col min="13322" max="13322" width="8.44140625" style="110" customWidth="1"/>
    <col min="13323" max="13323" width="3.109375" style="110" customWidth="1"/>
    <col min="13324" max="13568" width="8.88671875" style="110"/>
    <col min="13569" max="13569" width="6" style="110" customWidth="1"/>
    <col min="13570" max="13570" width="3.6640625" style="110" customWidth="1"/>
    <col min="13571" max="13571" width="47" style="110" customWidth="1"/>
    <col min="13572" max="13572" width="0" style="110" hidden="1" customWidth="1"/>
    <col min="13573" max="13573" width="10" style="110" customWidth="1"/>
    <col min="13574" max="13574" width="10.44140625" style="110" bestFit="1" customWidth="1"/>
    <col min="13575" max="13575" width="11.33203125" style="110" customWidth="1"/>
    <col min="13576" max="13576" width="10.88671875" style="110" bestFit="1" customWidth="1"/>
    <col min="13577" max="13577" width="4.44140625" style="110" customWidth="1"/>
    <col min="13578" max="13578" width="8.44140625" style="110" customWidth="1"/>
    <col min="13579" max="13579" width="3.109375" style="110" customWidth="1"/>
    <col min="13580" max="13824" width="8.88671875" style="110"/>
    <col min="13825" max="13825" width="6" style="110" customWidth="1"/>
    <col min="13826" max="13826" width="3.6640625" style="110" customWidth="1"/>
    <col min="13827" max="13827" width="47" style="110" customWidth="1"/>
    <col min="13828" max="13828" width="0" style="110" hidden="1" customWidth="1"/>
    <col min="13829" max="13829" width="10" style="110" customWidth="1"/>
    <col min="13830" max="13830" width="10.44140625" style="110" bestFit="1" customWidth="1"/>
    <col min="13831" max="13831" width="11.33203125" style="110" customWidth="1"/>
    <col min="13832" max="13832" width="10.88671875" style="110" bestFit="1" customWidth="1"/>
    <col min="13833" max="13833" width="4.44140625" style="110" customWidth="1"/>
    <col min="13834" max="13834" width="8.44140625" style="110" customWidth="1"/>
    <col min="13835" max="13835" width="3.109375" style="110" customWidth="1"/>
    <col min="13836" max="14080" width="8.88671875" style="110"/>
    <col min="14081" max="14081" width="6" style="110" customWidth="1"/>
    <col min="14082" max="14082" width="3.6640625" style="110" customWidth="1"/>
    <col min="14083" max="14083" width="47" style="110" customWidth="1"/>
    <col min="14084" max="14084" width="0" style="110" hidden="1" customWidth="1"/>
    <col min="14085" max="14085" width="10" style="110" customWidth="1"/>
    <col min="14086" max="14086" width="10.44140625" style="110" bestFit="1" customWidth="1"/>
    <col min="14087" max="14087" width="11.33203125" style="110" customWidth="1"/>
    <col min="14088" max="14088" width="10.88671875" style="110" bestFit="1" customWidth="1"/>
    <col min="14089" max="14089" width="4.44140625" style="110" customWidth="1"/>
    <col min="14090" max="14090" width="8.44140625" style="110" customWidth="1"/>
    <col min="14091" max="14091" width="3.109375" style="110" customWidth="1"/>
    <col min="14092" max="14336" width="8.88671875" style="110"/>
    <col min="14337" max="14337" width="6" style="110" customWidth="1"/>
    <col min="14338" max="14338" width="3.6640625" style="110" customWidth="1"/>
    <col min="14339" max="14339" width="47" style="110" customWidth="1"/>
    <col min="14340" max="14340" width="0" style="110" hidden="1" customWidth="1"/>
    <col min="14341" max="14341" width="10" style="110" customWidth="1"/>
    <col min="14342" max="14342" width="10.44140625" style="110" bestFit="1" customWidth="1"/>
    <col min="14343" max="14343" width="11.33203125" style="110" customWidth="1"/>
    <col min="14344" max="14344" width="10.88671875" style="110" bestFit="1" customWidth="1"/>
    <col min="14345" max="14345" width="4.44140625" style="110" customWidth="1"/>
    <col min="14346" max="14346" width="8.44140625" style="110" customWidth="1"/>
    <col min="14347" max="14347" width="3.109375" style="110" customWidth="1"/>
    <col min="14348" max="14592" width="8.88671875" style="110"/>
    <col min="14593" max="14593" width="6" style="110" customWidth="1"/>
    <col min="14594" max="14594" width="3.6640625" style="110" customWidth="1"/>
    <col min="14595" max="14595" width="47" style="110" customWidth="1"/>
    <col min="14596" max="14596" width="0" style="110" hidden="1" customWidth="1"/>
    <col min="14597" max="14597" width="10" style="110" customWidth="1"/>
    <col min="14598" max="14598" width="10.44140625" style="110" bestFit="1" customWidth="1"/>
    <col min="14599" max="14599" width="11.33203125" style="110" customWidth="1"/>
    <col min="14600" max="14600" width="10.88671875" style="110" bestFit="1" customWidth="1"/>
    <col min="14601" max="14601" width="4.44140625" style="110" customWidth="1"/>
    <col min="14602" max="14602" width="8.44140625" style="110" customWidth="1"/>
    <col min="14603" max="14603" width="3.109375" style="110" customWidth="1"/>
    <col min="14604" max="14848" width="8.88671875" style="110"/>
    <col min="14849" max="14849" width="6" style="110" customWidth="1"/>
    <col min="14850" max="14850" width="3.6640625" style="110" customWidth="1"/>
    <col min="14851" max="14851" width="47" style="110" customWidth="1"/>
    <col min="14852" max="14852" width="0" style="110" hidden="1" customWidth="1"/>
    <col min="14853" max="14853" width="10" style="110" customWidth="1"/>
    <col min="14854" max="14854" width="10.44140625" style="110" bestFit="1" customWidth="1"/>
    <col min="14855" max="14855" width="11.33203125" style="110" customWidth="1"/>
    <col min="14856" max="14856" width="10.88671875" style="110" bestFit="1" customWidth="1"/>
    <col min="14857" max="14857" width="4.44140625" style="110" customWidth="1"/>
    <col min="14858" max="14858" width="8.44140625" style="110" customWidth="1"/>
    <col min="14859" max="14859" width="3.109375" style="110" customWidth="1"/>
    <col min="14860" max="15104" width="8.88671875" style="110"/>
    <col min="15105" max="15105" width="6" style="110" customWidth="1"/>
    <col min="15106" max="15106" width="3.6640625" style="110" customWidth="1"/>
    <col min="15107" max="15107" width="47" style="110" customWidth="1"/>
    <col min="15108" max="15108" width="0" style="110" hidden="1" customWidth="1"/>
    <col min="15109" max="15109" width="10" style="110" customWidth="1"/>
    <col min="15110" max="15110" width="10.44140625" style="110" bestFit="1" customWidth="1"/>
    <col min="15111" max="15111" width="11.33203125" style="110" customWidth="1"/>
    <col min="15112" max="15112" width="10.88671875" style="110" bestFit="1" customWidth="1"/>
    <col min="15113" max="15113" width="4.44140625" style="110" customWidth="1"/>
    <col min="15114" max="15114" width="8.44140625" style="110" customWidth="1"/>
    <col min="15115" max="15115" width="3.109375" style="110" customWidth="1"/>
    <col min="15116" max="15360" width="8.88671875" style="110"/>
    <col min="15361" max="15361" width="6" style="110" customWidth="1"/>
    <col min="15362" max="15362" width="3.6640625" style="110" customWidth="1"/>
    <col min="15363" max="15363" width="47" style="110" customWidth="1"/>
    <col min="15364" max="15364" width="0" style="110" hidden="1" customWidth="1"/>
    <col min="15365" max="15365" width="10" style="110" customWidth="1"/>
    <col min="15366" max="15366" width="10.44140625" style="110" bestFit="1" customWidth="1"/>
    <col min="15367" max="15367" width="11.33203125" style="110" customWidth="1"/>
    <col min="15368" max="15368" width="10.88671875" style="110" bestFit="1" customWidth="1"/>
    <col min="15369" max="15369" width="4.44140625" style="110" customWidth="1"/>
    <col min="15370" max="15370" width="8.44140625" style="110" customWidth="1"/>
    <col min="15371" max="15371" width="3.109375" style="110" customWidth="1"/>
    <col min="15372" max="15616" width="8.88671875" style="110"/>
    <col min="15617" max="15617" width="6" style="110" customWidth="1"/>
    <col min="15618" max="15618" width="3.6640625" style="110" customWidth="1"/>
    <col min="15619" max="15619" width="47" style="110" customWidth="1"/>
    <col min="15620" max="15620" width="0" style="110" hidden="1" customWidth="1"/>
    <col min="15621" max="15621" width="10" style="110" customWidth="1"/>
    <col min="15622" max="15622" width="10.44140625" style="110" bestFit="1" customWidth="1"/>
    <col min="15623" max="15623" width="11.33203125" style="110" customWidth="1"/>
    <col min="15624" max="15624" width="10.88671875" style="110" bestFit="1" customWidth="1"/>
    <col min="15625" max="15625" width="4.44140625" style="110" customWidth="1"/>
    <col min="15626" max="15626" width="8.44140625" style="110" customWidth="1"/>
    <col min="15627" max="15627" width="3.109375" style="110" customWidth="1"/>
    <col min="15628" max="15872" width="8.88671875" style="110"/>
    <col min="15873" max="15873" width="6" style="110" customWidth="1"/>
    <col min="15874" max="15874" width="3.6640625" style="110" customWidth="1"/>
    <col min="15875" max="15875" width="47" style="110" customWidth="1"/>
    <col min="15876" max="15876" width="0" style="110" hidden="1" customWidth="1"/>
    <col min="15877" max="15877" width="10" style="110" customWidth="1"/>
    <col min="15878" max="15878" width="10.44140625" style="110" bestFit="1" customWidth="1"/>
    <col min="15879" max="15879" width="11.33203125" style="110" customWidth="1"/>
    <col min="15880" max="15880" width="10.88671875" style="110" bestFit="1" customWidth="1"/>
    <col min="15881" max="15881" width="4.44140625" style="110" customWidth="1"/>
    <col min="15882" max="15882" width="8.44140625" style="110" customWidth="1"/>
    <col min="15883" max="15883" width="3.109375" style="110" customWidth="1"/>
    <col min="15884" max="16128" width="8.88671875" style="110"/>
    <col min="16129" max="16129" width="6" style="110" customWidth="1"/>
    <col min="16130" max="16130" width="3.6640625" style="110" customWidth="1"/>
    <col min="16131" max="16131" width="47" style="110" customWidth="1"/>
    <col min="16132" max="16132" width="0" style="110" hidden="1" customWidth="1"/>
    <col min="16133" max="16133" width="10" style="110" customWidth="1"/>
    <col min="16134" max="16134" width="10.44140625" style="110" bestFit="1" customWidth="1"/>
    <col min="16135" max="16135" width="11.33203125" style="110" customWidth="1"/>
    <col min="16136" max="16136" width="10.88671875" style="110" bestFit="1" customWidth="1"/>
    <col min="16137" max="16137" width="4.44140625" style="110" customWidth="1"/>
    <col min="16138" max="16138" width="8.44140625" style="110" customWidth="1"/>
    <col min="16139" max="16139" width="3.109375" style="110" customWidth="1"/>
    <col min="16140" max="16384" width="8.88671875" style="110"/>
  </cols>
  <sheetData>
    <row r="1" spans="1:11" ht="18">
      <c r="A1" s="995" t="s">
        <v>191</v>
      </c>
      <c r="B1" s="995"/>
      <c r="C1" s="995"/>
      <c r="D1" s="995"/>
      <c r="E1" s="995"/>
      <c r="F1" s="995"/>
      <c r="G1" s="995"/>
      <c r="H1" s="995"/>
    </row>
    <row r="2" spans="1:11" ht="38.25" customHeight="1">
      <c r="A2" s="996" t="str">
        <f>'[11]Abs( R)'!$A$2</f>
        <v>Name of the work   : -  Providing New SVS  to HMPuram colony H/o Katyacharyulapeta of Amadalavalasa Mandal</v>
      </c>
      <c r="B2" s="996"/>
      <c r="C2" s="996"/>
      <c r="D2" s="996"/>
      <c r="E2" s="996"/>
      <c r="F2" s="996"/>
      <c r="G2" s="996"/>
      <c r="H2" s="996"/>
      <c r="I2" s="58"/>
      <c r="J2" s="58"/>
      <c r="K2" s="58"/>
    </row>
    <row r="3" spans="1:11">
      <c r="A3" s="997"/>
      <c r="B3" s="997"/>
      <c r="C3" s="997"/>
      <c r="D3" s="997"/>
      <c r="E3" s="997"/>
      <c r="F3" s="997"/>
      <c r="G3" s="997"/>
      <c r="H3" s="997"/>
      <c r="I3" s="59"/>
      <c r="J3" s="59"/>
      <c r="K3" s="59"/>
    </row>
    <row r="4" spans="1:11" s="114" customFormat="1" ht="53.25" customHeight="1">
      <c r="A4" s="998" t="s">
        <v>192</v>
      </c>
      <c r="B4" s="111" t="s">
        <v>193</v>
      </c>
      <c r="C4" s="111" t="s">
        <v>194</v>
      </c>
      <c r="D4" s="111" t="s">
        <v>195</v>
      </c>
      <c r="E4" s="111" t="s">
        <v>87</v>
      </c>
      <c r="F4" s="112" t="s">
        <v>86</v>
      </c>
      <c r="G4" s="113" t="s">
        <v>4</v>
      </c>
      <c r="H4" s="112" t="s">
        <v>5</v>
      </c>
    </row>
    <row r="5" spans="1:11" s="117" customFormat="1">
      <c r="A5" s="998"/>
      <c r="B5" s="115">
        <v>1</v>
      </c>
      <c r="C5" s="116">
        <v>2</v>
      </c>
      <c r="D5" s="116">
        <v>3</v>
      </c>
      <c r="E5" s="116">
        <v>4</v>
      </c>
      <c r="F5" s="116">
        <v>5</v>
      </c>
      <c r="G5" s="116">
        <v>6</v>
      </c>
      <c r="H5" s="116">
        <v>7</v>
      </c>
    </row>
    <row r="6" spans="1:11" s="117" customFormat="1" ht="12.75" customHeight="1">
      <c r="A6" s="118"/>
      <c r="B6" s="119"/>
      <c r="E6" s="120"/>
      <c r="G6" s="121"/>
    </row>
    <row r="7" spans="1:11" s="123" customFormat="1" ht="18.75" hidden="1" customHeight="1">
      <c r="A7" s="991" t="s">
        <v>196</v>
      </c>
      <c r="B7" s="122">
        <v>1</v>
      </c>
      <c r="C7" s="992" t="s">
        <v>197</v>
      </c>
      <c r="D7" s="992"/>
      <c r="E7" s="992"/>
      <c r="F7" s="992"/>
      <c r="G7" s="992"/>
    </row>
    <row r="8" spans="1:11" s="123" customFormat="1" hidden="1">
      <c r="A8" s="991"/>
      <c r="B8" s="124"/>
      <c r="C8" s="999" t="s">
        <v>198</v>
      </c>
      <c r="D8" s="999"/>
      <c r="E8" s="999"/>
      <c r="F8" s="999"/>
      <c r="G8" s="999"/>
      <c r="H8" s="125"/>
    </row>
    <row r="9" spans="1:11" s="123" customFormat="1" hidden="1">
      <c r="A9" s="991"/>
      <c r="B9" s="124"/>
      <c r="C9" s="126" t="s">
        <v>199</v>
      </c>
      <c r="D9" s="126"/>
      <c r="E9" s="127"/>
      <c r="F9" s="125"/>
      <c r="G9" s="128"/>
      <c r="H9" s="125"/>
    </row>
    <row r="10" spans="1:11" s="123" customFormat="1" hidden="1">
      <c r="A10" s="991"/>
      <c r="B10" s="124"/>
      <c r="C10" s="129" t="s">
        <v>200</v>
      </c>
      <c r="D10" s="129"/>
      <c r="E10" s="127"/>
      <c r="F10" s="125"/>
      <c r="G10" s="128"/>
      <c r="H10" s="125"/>
    </row>
    <row r="11" spans="1:11" s="123" customFormat="1" hidden="1">
      <c r="A11" s="991"/>
      <c r="B11" s="124"/>
      <c r="C11" s="126" t="s">
        <v>201</v>
      </c>
      <c r="D11" s="126"/>
      <c r="E11" s="130" t="s">
        <v>118</v>
      </c>
      <c r="F11" s="131">
        <v>2.44</v>
      </c>
      <c r="G11" s="132">
        <f>[11]SSR!$D$86</f>
        <v>370</v>
      </c>
      <c r="H11" s="128">
        <f>G11*F11</f>
        <v>902.8</v>
      </c>
    </row>
    <row r="12" spans="1:11" s="123" customFormat="1" hidden="1">
      <c r="A12" s="991"/>
      <c r="B12" s="124"/>
      <c r="C12" s="66" t="str">
        <f>'[11]Input (R)'!$C$21</f>
        <v xml:space="preserve"> Add M.B.A allowence 20.00% on labour</v>
      </c>
      <c r="D12" s="66"/>
      <c r="E12" s="133">
        <f>'[11]Input (R)'!$D$21</f>
        <v>0</v>
      </c>
      <c r="F12" s="134" t="s">
        <v>202</v>
      </c>
      <c r="G12" s="132">
        <f>$H$11</f>
        <v>902.8</v>
      </c>
      <c r="H12" s="135">
        <f>TRUNC(G12*E12,2)</f>
        <v>0</v>
      </c>
    </row>
    <row r="13" spans="1:11" s="123" customFormat="1" hidden="1">
      <c r="A13" s="991"/>
      <c r="B13" s="124"/>
      <c r="C13" s="126" t="s">
        <v>203</v>
      </c>
      <c r="D13" s="126"/>
      <c r="E13" s="133"/>
      <c r="F13" s="136"/>
      <c r="G13" s="128"/>
      <c r="H13" s="128"/>
    </row>
    <row r="14" spans="1:11" s="123" customFormat="1" hidden="1">
      <c r="A14" s="137"/>
      <c r="B14" s="124"/>
      <c r="C14" s="129" t="s">
        <v>204</v>
      </c>
      <c r="D14" s="129"/>
      <c r="E14" s="138">
        <v>0.01</v>
      </c>
      <c r="F14" s="134" t="s">
        <v>202</v>
      </c>
      <c r="G14" s="132">
        <f>H11</f>
        <v>902.8</v>
      </c>
      <c r="H14" s="128">
        <f>ROUND(G14*1%,2)</f>
        <v>9.0299999999999994</v>
      </c>
    </row>
    <row r="15" spans="1:11" s="123" customFormat="1" hidden="1">
      <c r="A15" s="137"/>
      <c r="B15" s="124"/>
      <c r="C15" s="129" t="s">
        <v>205</v>
      </c>
      <c r="D15" s="129"/>
      <c r="E15" s="133"/>
      <c r="G15" s="128"/>
      <c r="H15" s="128">
        <f>SUM(H11:H14)</f>
        <v>911.82999999999993</v>
      </c>
    </row>
    <row r="16" spans="1:11" s="123" customFormat="1" hidden="1">
      <c r="A16" s="137"/>
      <c r="B16" s="124"/>
      <c r="C16" s="107" t="str">
        <f>'[11]Input (R)'!$C$22</f>
        <v>Overheads &amp; Contractors Profit @ 13.615%</v>
      </c>
      <c r="D16" s="107"/>
      <c r="E16" s="138">
        <f>'[11]Input (R)'!$D$22</f>
        <v>0.13614999999999999</v>
      </c>
      <c r="F16" s="134" t="s">
        <v>202</v>
      </c>
      <c r="G16" s="132">
        <f>H15</f>
        <v>911.82999999999993</v>
      </c>
      <c r="H16" s="135">
        <f>TRUNC(G16*E16,2)</f>
        <v>124.14</v>
      </c>
    </row>
    <row r="17" spans="1:8" s="146" customFormat="1" hidden="1">
      <c r="A17" s="139"/>
      <c r="B17" s="140"/>
      <c r="C17" s="141" t="s">
        <v>206</v>
      </c>
      <c r="D17" s="141"/>
      <c r="E17" s="142"/>
      <c r="F17" s="143"/>
      <c r="G17" s="144"/>
      <c r="H17" s="145">
        <f>SUM(H15:H16)</f>
        <v>1035.97</v>
      </c>
    </row>
    <row r="18" spans="1:8" s="123" customFormat="1" hidden="1">
      <c r="A18" s="137"/>
      <c r="B18" s="124"/>
      <c r="C18" s="126"/>
      <c r="D18" s="126"/>
      <c r="E18" s="127"/>
      <c r="F18" s="125"/>
      <c r="G18" s="128"/>
      <c r="H18" s="128"/>
    </row>
    <row r="19" spans="1:8" s="123" customFormat="1" ht="30.75" hidden="1" customHeight="1">
      <c r="A19" s="991" t="s">
        <v>207</v>
      </c>
      <c r="B19" s="122">
        <f>B7+1</f>
        <v>2</v>
      </c>
      <c r="C19" s="992" t="s">
        <v>208</v>
      </c>
      <c r="D19" s="992"/>
      <c r="E19" s="992"/>
      <c r="F19" s="992"/>
      <c r="G19" s="992"/>
      <c r="H19" s="128"/>
    </row>
    <row r="20" spans="1:8" s="123" customFormat="1" hidden="1">
      <c r="A20" s="991"/>
      <c r="B20" s="124"/>
      <c r="C20" s="126" t="s">
        <v>209</v>
      </c>
      <c r="D20" s="126"/>
      <c r="E20" s="127"/>
      <c r="F20" s="125"/>
      <c r="G20" s="128"/>
      <c r="H20" s="128"/>
    </row>
    <row r="21" spans="1:8" s="123" customFormat="1" hidden="1">
      <c r="A21" s="991"/>
      <c r="B21" s="124"/>
      <c r="C21" s="126" t="s">
        <v>199</v>
      </c>
      <c r="D21" s="126"/>
      <c r="E21" s="127"/>
      <c r="F21" s="125"/>
      <c r="G21" s="128"/>
      <c r="H21" s="128"/>
    </row>
    <row r="22" spans="1:8" s="123" customFormat="1" hidden="1">
      <c r="A22" s="991"/>
      <c r="B22" s="124"/>
      <c r="C22" s="129" t="s">
        <v>200</v>
      </c>
      <c r="D22" s="129"/>
      <c r="E22" s="127"/>
      <c r="F22" s="125"/>
      <c r="G22" s="128"/>
      <c r="H22" s="128"/>
    </row>
    <row r="23" spans="1:8" s="123" customFormat="1" hidden="1">
      <c r="A23" s="991"/>
      <c r="B23" s="124"/>
      <c r="C23" s="126" t="s">
        <v>201</v>
      </c>
      <c r="D23" s="126"/>
      <c r="E23" s="130" t="s">
        <v>118</v>
      </c>
      <c r="F23" s="131">
        <v>4.32</v>
      </c>
      <c r="G23" s="132">
        <f>[11]SSR!$D$86</f>
        <v>370</v>
      </c>
      <c r="H23" s="128">
        <f>G23*F23</f>
        <v>1598.4</v>
      </c>
    </row>
    <row r="24" spans="1:8" s="123" customFormat="1" hidden="1">
      <c r="A24" s="991"/>
      <c r="B24" s="124"/>
      <c r="C24" s="66" t="str">
        <f>'[11]Input (R)'!$C$21</f>
        <v xml:space="preserve"> Add M.B.A allowence 20.00% on labour</v>
      </c>
      <c r="D24" s="66"/>
      <c r="E24" s="133">
        <f>'[11]Input (R)'!$D$21</f>
        <v>0</v>
      </c>
      <c r="F24" s="134" t="s">
        <v>202</v>
      </c>
      <c r="G24" s="132">
        <f>H23</f>
        <v>1598.4</v>
      </c>
      <c r="H24" s="135">
        <f>TRUNC(G24*E24,2)</f>
        <v>0</v>
      </c>
    </row>
    <row r="25" spans="1:8" s="123" customFormat="1" hidden="1">
      <c r="A25" s="991"/>
      <c r="B25" s="124"/>
      <c r="C25" s="126" t="s">
        <v>203</v>
      </c>
      <c r="D25" s="126"/>
      <c r="E25" s="133"/>
      <c r="F25" s="136"/>
      <c r="G25" s="128"/>
      <c r="H25" s="128"/>
    </row>
    <row r="26" spans="1:8" s="123" customFormat="1" hidden="1">
      <c r="A26" s="147"/>
      <c r="B26" s="124"/>
      <c r="C26" s="129" t="s">
        <v>204</v>
      </c>
      <c r="D26" s="129"/>
      <c r="E26" s="138">
        <f>'[11]Input (R)'!$D$22</f>
        <v>0.13614999999999999</v>
      </c>
      <c r="F26" s="134" t="s">
        <v>202</v>
      </c>
      <c r="G26" s="132">
        <f>H23</f>
        <v>1598.4</v>
      </c>
      <c r="H26" s="135">
        <f>TRUNC(G26*E26,2)</f>
        <v>217.62</v>
      </c>
    </row>
    <row r="27" spans="1:8" s="123" customFormat="1" hidden="1">
      <c r="A27" s="137"/>
      <c r="B27" s="124"/>
      <c r="C27" s="129" t="s">
        <v>205</v>
      </c>
      <c r="D27" s="129"/>
      <c r="E27" s="133"/>
      <c r="G27" s="128"/>
      <c r="H27" s="128">
        <f>SUM(H23:H26)</f>
        <v>1816.02</v>
      </c>
    </row>
    <row r="28" spans="1:8" s="123" customFormat="1" hidden="1">
      <c r="A28" s="137"/>
      <c r="B28" s="124"/>
      <c r="C28" s="107" t="str">
        <f>'[11]Input (R)'!$C$22</f>
        <v>Overheads &amp; Contractors Profit @ 13.615%</v>
      </c>
      <c r="D28" s="148"/>
      <c r="E28" s="138">
        <f>'[11]Input (R)'!$D$22</f>
        <v>0.13614999999999999</v>
      </c>
      <c r="F28" s="134" t="s">
        <v>202</v>
      </c>
      <c r="G28" s="132">
        <f>H27</f>
        <v>1816.02</v>
      </c>
      <c r="H28" s="135">
        <f>TRUNC(G28*E28,2)</f>
        <v>247.25</v>
      </c>
    </row>
    <row r="29" spans="1:8" s="146" customFormat="1" hidden="1">
      <c r="A29" s="139"/>
      <c r="B29" s="140"/>
      <c r="C29" s="141" t="s">
        <v>210</v>
      </c>
      <c r="D29" s="141"/>
      <c r="E29" s="149"/>
      <c r="F29" s="143"/>
      <c r="G29" s="144"/>
      <c r="H29" s="145">
        <f>SUM(H23:H26)</f>
        <v>1816.02</v>
      </c>
    </row>
    <row r="30" spans="1:8" s="123" customFormat="1" hidden="1">
      <c r="A30" s="137"/>
      <c r="B30" s="124"/>
      <c r="E30" s="127"/>
      <c r="G30" s="128"/>
      <c r="H30" s="128"/>
    </row>
    <row r="31" spans="1:8" s="123" customFormat="1" hidden="1">
      <c r="A31" s="137"/>
      <c r="B31" s="122">
        <f>B19+1</f>
        <v>3</v>
      </c>
      <c r="C31" s="150" t="s">
        <v>211</v>
      </c>
      <c r="D31" s="150"/>
      <c r="E31" s="137"/>
      <c r="F31" s="150"/>
      <c r="G31" s="150"/>
      <c r="H31" s="151"/>
    </row>
    <row r="32" spans="1:8" s="123" customFormat="1" hidden="1">
      <c r="A32" s="137"/>
      <c r="B32" s="124"/>
      <c r="C32" s="148" t="s">
        <v>34</v>
      </c>
      <c r="D32" s="148"/>
      <c r="E32" s="152" t="s">
        <v>19</v>
      </c>
      <c r="F32" s="135">
        <v>0.40899999999999997</v>
      </c>
      <c r="G32" s="132">
        <f>[11]SSR!$D$86</f>
        <v>370</v>
      </c>
      <c r="H32" s="132">
        <f>ROUND(F32*G32,2)</f>
        <v>151.33000000000001</v>
      </c>
    </row>
    <row r="33" spans="1:8" s="123" customFormat="1" hidden="1">
      <c r="A33" s="137"/>
      <c r="B33" s="124"/>
      <c r="C33" s="66" t="str">
        <f>'[11]Input (R)'!$C$21</f>
        <v xml:space="preserve"> Add M.B.A allowence 20.00% on labour</v>
      </c>
      <c r="D33" s="66"/>
      <c r="E33" s="133">
        <f>'[11]Input (R)'!$D$21</f>
        <v>0</v>
      </c>
      <c r="F33" s="134" t="s">
        <v>202</v>
      </c>
      <c r="G33" s="132">
        <f>H32</f>
        <v>151.33000000000001</v>
      </c>
      <c r="H33" s="135">
        <f>TRUNC(G33*E33,2)</f>
        <v>0</v>
      </c>
    </row>
    <row r="34" spans="1:8" s="123" customFormat="1" hidden="1">
      <c r="A34" s="137"/>
      <c r="B34" s="124"/>
      <c r="C34" s="148" t="s">
        <v>205</v>
      </c>
      <c r="D34" s="148"/>
      <c r="E34" s="152"/>
      <c r="F34" s="135"/>
      <c r="G34" s="132"/>
      <c r="H34" s="132">
        <f>SUM(H32:H33)</f>
        <v>151.33000000000001</v>
      </c>
    </row>
    <row r="35" spans="1:8" s="123" customFormat="1" hidden="1">
      <c r="A35" s="137"/>
      <c r="B35" s="124"/>
      <c r="C35" s="107" t="str">
        <f>'[11]Input (R)'!$C$22</f>
        <v>Overheads &amp; Contractors Profit @ 13.615%</v>
      </c>
      <c r="D35" s="148"/>
      <c r="E35" s="138">
        <f>'[11]Input (R)'!$D$22</f>
        <v>0.13614999999999999</v>
      </c>
      <c r="F35" s="134" t="s">
        <v>202</v>
      </c>
      <c r="G35" s="132">
        <f>H34</f>
        <v>151.33000000000001</v>
      </c>
      <c r="H35" s="135">
        <f>TRUNC(G35*E35,2)</f>
        <v>20.6</v>
      </c>
    </row>
    <row r="36" spans="1:8" s="146" customFormat="1" hidden="1">
      <c r="A36" s="139"/>
      <c r="B36" s="140"/>
      <c r="C36" s="153" t="s">
        <v>212</v>
      </c>
      <c r="D36" s="153"/>
      <c r="E36" s="154"/>
      <c r="F36" s="155"/>
      <c r="G36" s="156" t="s">
        <v>12</v>
      </c>
      <c r="H36" s="145">
        <f>SUM(H34:H35)</f>
        <v>171.93</v>
      </c>
    </row>
    <row r="37" spans="1:8" s="123" customFormat="1" hidden="1">
      <c r="A37" s="137"/>
      <c r="B37" s="124"/>
      <c r="C37" s="993"/>
      <c r="D37" s="993"/>
      <c r="E37" s="993"/>
      <c r="F37" s="993"/>
      <c r="G37" s="128"/>
      <c r="H37" s="157"/>
    </row>
    <row r="38" spans="1:8" s="123" customFormat="1" hidden="1">
      <c r="A38" s="158"/>
      <c r="B38" s="122">
        <f>B31+1</f>
        <v>4</v>
      </c>
      <c r="C38" s="992" t="s">
        <v>213</v>
      </c>
      <c r="D38" s="992"/>
      <c r="E38" s="992"/>
      <c r="F38" s="992"/>
      <c r="G38" s="159"/>
      <c r="H38" s="151"/>
    </row>
    <row r="39" spans="1:8" s="123" customFormat="1" hidden="1">
      <c r="A39" s="137"/>
      <c r="B39" s="124"/>
      <c r="C39" s="148" t="s">
        <v>214</v>
      </c>
      <c r="D39" s="160" t="str">
        <f>[11]SSR!$D$192</f>
        <v>BMT-S.01</v>
      </c>
      <c r="E39" s="152" t="s">
        <v>215</v>
      </c>
      <c r="F39" s="135">
        <v>1</v>
      </c>
      <c r="G39" s="132">
        <f>[11]SSR!$E$192</f>
        <v>361</v>
      </c>
      <c r="H39" s="132">
        <f>ROUND(F39*G39,2)</f>
        <v>361</v>
      </c>
    </row>
    <row r="40" spans="1:8" s="123" customFormat="1" hidden="1">
      <c r="A40" s="137"/>
      <c r="B40" s="124"/>
      <c r="C40" s="66" t="str">
        <f>'[11]Input (R)'!$C$21</f>
        <v xml:space="preserve"> Add M.B.A allowence 20.00% on labour</v>
      </c>
      <c r="D40" s="66"/>
      <c r="E40" s="133">
        <f>'[11]Input (R)'!$D$21</f>
        <v>0</v>
      </c>
      <c r="F40" s="134" t="s">
        <v>202</v>
      </c>
      <c r="G40" s="132">
        <f>H39</f>
        <v>361</v>
      </c>
      <c r="H40" s="135">
        <f>TRUNC(G40*E40,2)</f>
        <v>0</v>
      </c>
    </row>
    <row r="41" spans="1:8" s="123" customFormat="1" hidden="1">
      <c r="A41" s="137"/>
      <c r="B41" s="124"/>
      <c r="C41" s="148" t="s">
        <v>205</v>
      </c>
      <c r="D41" s="148"/>
      <c r="E41" s="152"/>
      <c r="F41" s="135"/>
      <c r="G41" s="132"/>
      <c r="H41" s="132">
        <f>SUM(H39:H40)</f>
        <v>361</v>
      </c>
    </row>
    <row r="42" spans="1:8" s="123" customFormat="1" hidden="1">
      <c r="A42" s="137"/>
      <c r="B42" s="124"/>
      <c r="C42" s="107" t="str">
        <f>'[11]Input (R)'!$C$22</f>
        <v>Overheads &amp; Contractors Profit @ 13.615%</v>
      </c>
      <c r="D42" s="148"/>
      <c r="E42" s="138">
        <f>'[11]Input (R)'!$D$22</f>
        <v>0.13614999999999999</v>
      </c>
      <c r="F42" s="134" t="s">
        <v>202</v>
      </c>
      <c r="G42" s="132">
        <f>H41</f>
        <v>361</v>
      </c>
      <c r="H42" s="135">
        <f>TRUNC(G42*E42,2)</f>
        <v>49.15</v>
      </c>
    </row>
    <row r="43" spans="1:8" s="146" customFormat="1" hidden="1">
      <c r="A43" s="139"/>
      <c r="B43" s="140"/>
      <c r="C43" s="153" t="s">
        <v>212</v>
      </c>
      <c r="D43" s="153"/>
      <c r="E43" s="154"/>
      <c r="F43" s="155"/>
      <c r="G43" s="156" t="s">
        <v>12</v>
      </c>
      <c r="H43" s="161">
        <f>SUM(H41:H42)</f>
        <v>410.15</v>
      </c>
    </row>
    <row r="44" spans="1:8" s="123" customFormat="1" hidden="1">
      <c r="A44" s="137"/>
      <c r="B44" s="124"/>
      <c r="E44" s="127"/>
      <c r="G44" s="128"/>
      <c r="H44" s="128"/>
    </row>
    <row r="45" spans="1:8" s="123" customFormat="1" hidden="1">
      <c r="A45" s="158"/>
      <c r="B45" s="122">
        <f>B38+1</f>
        <v>5</v>
      </c>
      <c r="C45" s="992" t="s">
        <v>216</v>
      </c>
      <c r="D45" s="992"/>
      <c r="E45" s="992"/>
      <c r="F45" s="992"/>
      <c r="G45" s="159"/>
      <c r="H45" s="151"/>
    </row>
    <row r="46" spans="1:8" s="123" customFormat="1" hidden="1">
      <c r="A46" s="137"/>
      <c r="B46" s="124"/>
      <c r="C46" s="148" t="s">
        <v>217</v>
      </c>
      <c r="D46" s="160" t="str">
        <f>[11]SSR!$D$193</f>
        <v>BMT-S.08</v>
      </c>
      <c r="E46" s="152" t="s">
        <v>39</v>
      </c>
      <c r="F46" s="135">
        <v>1</v>
      </c>
      <c r="G46" s="132">
        <f>[11]SSR!$E$193</f>
        <v>5</v>
      </c>
      <c r="H46" s="132">
        <f>ROUND(F46*G46,2)</f>
        <v>5</v>
      </c>
    </row>
    <row r="47" spans="1:8" s="123" customFormat="1" hidden="1">
      <c r="A47" s="137"/>
      <c r="B47" s="124"/>
      <c r="C47" s="66" t="str">
        <f>'[11]Input (R)'!$C$21</f>
        <v xml:space="preserve"> Add M.B.A allowence 20.00% on labour</v>
      </c>
      <c r="D47" s="66"/>
      <c r="E47" s="133">
        <f>'[11]Input (R)'!$D$21</f>
        <v>0</v>
      </c>
      <c r="F47" s="134" t="s">
        <v>202</v>
      </c>
      <c r="G47" s="132">
        <f>H46</f>
        <v>5</v>
      </c>
      <c r="H47" s="135">
        <f>TRUNC(G47*E47,2)</f>
        <v>0</v>
      </c>
    </row>
    <row r="48" spans="1:8" s="123" customFormat="1" hidden="1">
      <c r="A48" s="137"/>
      <c r="B48" s="124"/>
      <c r="C48" s="148" t="s">
        <v>205</v>
      </c>
      <c r="D48" s="148"/>
      <c r="E48" s="152"/>
      <c r="F48" s="135"/>
      <c r="G48" s="132"/>
      <c r="H48" s="132">
        <f>SUM(H46:H47)</f>
        <v>5</v>
      </c>
    </row>
    <row r="49" spans="1:8" s="123" customFormat="1" hidden="1">
      <c r="A49" s="137"/>
      <c r="B49" s="124"/>
      <c r="C49" s="107" t="str">
        <f>'[11]Input (R)'!$C$22</f>
        <v>Overheads &amp; Contractors Profit @ 13.615%</v>
      </c>
      <c r="D49" s="148"/>
      <c r="E49" s="138">
        <f>'[11]Input (R)'!$D$22</f>
        <v>0.13614999999999999</v>
      </c>
      <c r="F49" s="134" t="s">
        <v>202</v>
      </c>
      <c r="G49" s="132">
        <f>H48</f>
        <v>5</v>
      </c>
      <c r="H49" s="135">
        <f>TRUNC(G49*E49,2)</f>
        <v>0.68</v>
      </c>
    </row>
    <row r="50" spans="1:8" s="146" customFormat="1" hidden="1">
      <c r="A50" s="139"/>
      <c r="B50" s="140"/>
      <c r="C50" s="153" t="s">
        <v>212</v>
      </c>
      <c r="D50" s="153"/>
      <c r="E50" s="154"/>
      <c r="F50" s="155"/>
      <c r="G50" s="156" t="s">
        <v>12</v>
      </c>
      <c r="H50" s="161">
        <f>SUM(H48:H49)</f>
        <v>5.68</v>
      </c>
    </row>
    <row r="51" spans="1:8" s="117" customFormat="1" hidden="1">
      <c r="A51" s="118"/>
      <c r="B51" s="162"/>
      <c r="E51" s="163"/>
      <c r="G51" s="164"/>
      <c r="H51" s="164"/>
    </row>
    <row r="52" spans="1:8" s="117" customFormat="1" ht="45" hidden="1" customHeight="1">
      <c r="A52" s="118"/>
      <c r="B52" s="119">
        <f>B45+1</f>
        <v>6</v>
      </c>
      <c r="C52" s="994" t="s">
        <v>218</v>
      </c>
      <c r="D52" s="994"/>
      <c r="E52" s="994"/>
      <c r="F52" s="994"/>
      <c r="G52" s="994"/>
      <c r="H52" s="165"/>
    </row>
    <row r="53" spans="1:8" s="117" customFormat="1" hidden="1">
      <c r="A53" s="118"/>
      <c r="B53" s="162"/>
      <c r="C53" s="166" t="s">
        <v>219</v>
      </c>
      <c r="D53" s="166"/>
      <c r="E53" s="163" t="s">
        <v>215</v>
      </c>
      <c r="F53" s="167">
        <v>1</v>
      </c>
      <c r="G53" s="164">
        <f>[11]SSR!$D$374</f>
        <v>207.1</v>
      </c>
      <c r="H53" s="164">
        <f>TRUNC(G53*F53,2)</f>
        <v>207.1</v>
      </c>
    </row>
    <row r="54" spans="1:8" s="117" customFormat="1" hidden="1">
      <c r="A54" s="118"/>
      <c r="B54" s="162"/>
      <c r="C54" s="166" t="s">
        <v>220</v>
      </c>
      <c r="D54" s="168"/>
      <c r="E54" s="169">
        <v>1</v>
      </c>
      <c r="F54" s="167" t="s">
        <v>221</v>
      </c>
      <c r="G54" s="164"/>
      <c r="H54" s="164">
        <f>LOOKUP(ROUNDUP(E54,0),[11]SSR!$B$6:$B$59,[11]SSR!$C$6:$C$59)</f>
        <v>29.1</v>
      </c>
    </row>
    <row r="55" spans="1:8" s="117" customFormat="1" hidden="1">
      <c r="A55" s="118"/>
      <c r="B55" s="162"/>
      <c r="C55" s="166" t="s">
        <v>222</v>
      </c>
      <c r="D55" s="166"/>
      <c r="E55" s="163"/>
      <c r="F55" s="167"/>
      <c r="G55" s="164"/>
      <c r="H55" s="164">
        <f>[11]SSR!$C$62</f>
        <v>19.899999999999999</v>
      </c>
    </row>
    <row r="56" spans="1:8" s="117" customFormat="1" hidden="1">
      <c r="A56" s="118"/>
      <c r="B56" s="162"/>
      <c r="C56" s="166" t="s">
        <v>223</v>
      </c>
      <c r="D56" s="166"/>
      <c r="E56" s="163"/>
      <c r="F56" s="167"/>
      <c r="G56" s="164"/>
      <c r="H56" s="164">
        <f>[11]SSR!$C$63</f>
        <v>9.9499999999999993</v>
      </c>
    </row>
    <row r="57" spans="1:8" s="117" customFormat="1" hidden="1">
      <c r="A57" s="118"/>
      <c r="B57" s="162"/>
      <c r="C57" s="1000" t="s">
        <v>224</v>
      </c>
      <c r="D57" s="1000"/>
      <c r="E57" s="1000"/>
      <c r="F57" s="167"/>
      <c r="G57" s="170" t="s">
        <v>225</v>
      </c>
      <c r="H57" s="164">
        <f>-ROUND(H54-(H54/1.13615),2)</f>
        <v>-3.49</v>
      </c>
    </row>
    <row r="58" spans="1:8" s="117" customFormat="1" hidden="1">
      <c r="A58" s="118"/>
      <c r="B58" s="162"/>
      <c r="C58" s="1000" t="s">
        <v>226</v>
      </c>
      <c r="D58" s="1000"/>
      <c r="E58" s="1000"/>
      <c r="F58" s="167"/>
      <c r="G58" s="170" t="s">
        <v>225</v>
      </c>
      <c r="H58" s="164">
        <f>-ROUND(H55-(H55/1.13615),2)</f>
        <v>-2.38</v>
      </c>
    </row>
    <row r="59" spans="1:8" s="117" customFormat="1" hidden="1">
      <c r="A59" s="118"/>
      <c r="B59" s="162"/>
      <c r="C59" s="1000" t="s">
        <v>227</v>
      </c>
      <c r="D59" s="1000"/>
      <c r="E59" s="1000"/>
      <c r="F59" s="167"/>
      <c r="G59" s="170" t="s">
        <v>225</v>
      </c>
      <c r="H59" s="164">
        <f>-ROUND(H56-(H56/1.13615),2)</f>
        <v>-1.19</v>
      </c>
    </row>
    <row r="60" spans="1:8" s="117" customFormat="1" hidden="1">
      <c r="A60" s="118"/>
      <c r="B60" s="162"/>
      <c r="C60" s="171" t="s">
        <v>205</v>
      </c>
      <c r="D60" s="171"/>
      <c r="E60" s="163"/>
      <c r="F60" s="167"/>
      <c r="G60" s="164"/>
      <c r="H60" s="164">
        <f>SUM(H53:H59)</f>
        <v>258.98999999999995</v>
      </c>
    </row>
    <row r="61" spans="1:8" s="117" customFormat="1" hidden="1">
      <c r="A61" s="118"/>
      <c r="B61" s="162"/>
      <c r="C61" s="107" t="str">
        <f>'[11]Input (R)'!$C$22</f>
        <v>Overheads &amp; Contractors Profit @ 13.615%</v>
      </c>
      <c r="D61" s="172"/>
      <c r="E61" s="138">
        <f>'[11]Input (R)'!$D$22</f>
        <v>0.13614999999999999</v>
      </c>
      <c r="F61" s="134" t="s">
        <v>202</v>
      </c>
      <c r="G61" s="132">
        <f>H60</f>
        <v>258.98999999999995</v>
      </c>
      <c r="H61" s="135">
        <f>TRUNC(G61*E61,2)</f>
        <v>35.26</v>
      </c>
    </row>
    <row r="62" spans="1:8" s="180" customFormat="1" hidden="1">
      <c r="A62" s="173"/>
      <c r="B62" s="174"/>
      <c r="C62" s="175" t="s">
        <v>228</v>
      </c>
      <c r="D62" s="175"/>
      <c r="E62" s="176"/>
      <c r="F62" s="177"/>
      <c r="G62" s="178"/>
      <c r="H62" s="179">
        <f>SUM(H60:H61)</f>
        <v>294.24999999999994</v>
      </c>
    </row>
    <row r="63" spans="1:8" s="117" customFormat="1" hidden="1">
      <c r="A63" s="118"/>
      <c r="B63" s="119"/>
      <c r="E63" s="120"/>
      <c r="G63" s="121"/>
    </row>
    <row r="64" spans="1:8" s="117" customFormat="1" hidden="1">
      <c r="A64" s="118"/>
      <c r="B64" s="119"/>
      <c r="E64" s="120"/>
      <c r="G64" s="121"/>
    </row>
    <row r="65" spans="1:8" s="187" customFormat="1">
      <c r="A65" s="181">
        <v>1</v>
      </c>
      <c r="B65" s="181">
        <f>B52+1</f>
        <v>7</v>
      </c>
      <c r="C65" s="182" t="s">
        <v>229</v>
      </c>
      <c r="D65" s="182"/>
      <c r="E65" s="183"/>
      <c r="F65" s="184" t="s">
        <v>12</v>
      </c>
      <c r="G65" s="185"/>
      <c r="H65" s="186"/>
    </row>
    <row r="66" spans="1:8" s="187" customFormat="1" ht="58.5" customHeight="1">
      <c r="A66" s="1001" t="s">
        <v>230</v>
      </c>
      <c r="B66" s="188" t="s">
        <v>231</v>
      </c>
      <c r="C66" s="1002" t="s">
        <v>232</v>
      </c>
      <c r="D66" s="1002"/>
      <c r="E66" s="1002"/>
      <c r="F66" s="1002"/>
      <c r="G66" s="1002"/>
      <c r="H66" s="189"/>
    </row>
    <row r="67" spans="1:8" s="187" customFormat="1" ht="31.5" customHeight="1">
      <c r="A67" s="1001"/>
      <c r="B67" s="188"/>
      <c r="C67" s="1003" t="s">
        <v>233</v>
      </c>
      <c r="D67" s="1004"/>
      <c r="E67" s="1004"/>
      <c r="F67" s="1004"/>
      <c r="G67" s="1004"/>
      <c r="H67" s="186"/>
    </row>
    <row r="68" spans="1:8" s="187" customFormat="1">
      <c r="A68" s="1001"/>
      <c r="B68" s="188"/>
      <c r="C68" s="182" t="s">
        <v>234</v>
      </c>
      <c r="D68" s="182"/>
      <c r="E68" s="183"/>
      <c r="F68" s="184"/>
      <c r="G68" s="185"/>
      <c r="H68" s="186"/>
    </row>
    <row r="69" spans="1:8" s="187" customFormat="1">
      <c r="A69" s="1001"/>
      <c r="B69" s="188"/>
      <c r="C69" s="182" t="s">
        <v>235</v>
      </c>
      <c r="D69" s="182"/>
      <c r="E69" s="183"/>
      <c r="F69" s="184"/>
      <c r="G69" s="185"/>
      <c r="H69" s="186"/>
    </row>
    <row r="70" spans="1:8" s="187" customFormat="1">
      <c r="A70" s="1001"/>
      <c r="B70" s="188"/>
      <c r="C70" s="182" t="s">
        <v>236</v>
      </c>
      <c r="D70" s="182"/>
      <c r="E70" s="183"/>
      <c r="F70" s="184"/>
      <c r="G70" s="185"/>
      <c r="H70" s="186"/>
    </row>
    <row r="71" spans="1:8" s="187" customFormat="1">
      <c r="A71" s="181"/>
      <c r="B71" s="188"/>
      <c r="C71" s="182" t="s">
        <v>237</v>
      </c>
      <c r="D71" s="182"/>
      <c r="E71" s="183"/>
      <c r="F71" s="184"/>
      <c r="G71" s="185"/>
      <c r="H71" s="186"/>
    </row>
    <row r="72" spans="1:8" s="187" customFormat="1">
      <c r="A72" s="181"/>
      <c r="B72" s="188"/>
      <c r="C72" s="182" t="s">
        <v>238</v>
      </c>
      <c r="D72" s="182"/>
      <c r="E72" s="183"/>
      <c r="F72" s="184"/>
      <c r="G72" s="185"/>
      <c r="H72" s="186"/>
    </row>
    <row r="73" spans="1:8" s="187" customFormat="1">
      <c r="A73" s="181"/>
      <c r="B73" s="188"/>
      <c r="C73" s="190" t="s">
        <v>239</v>
      </c>
      <c r="D73" s="190"/>
      <c r="E73" s="183"/>
      <c r="F73" s="184"/>
      <c r="G73" s="185"/>
      <c r="H73" s="186"/>
    </row>
    <row r="74" spans="1:8" s="187" customFormat="1">
      <c r="A74" s="181"/>
      <c r="B74" s="188"/>
      <c r="C74" s="182" t="s">
        <v>240</v>
      </c>
      <c r="D74" s="182"/>
      <c r="E74" s="183" t="s">
        <v>118</v>
      </c>
      <c r="F74" s="191" t="s">
        <v>241</v>
      </c>
      <c r="G74" s="185"/>
      <c r="H74" s="186"/>
    </row>
    <row r="75" spans="1:8" s="187" customFormat="1">
      <c r="A75" s="181"/>
      <c r="B75" s="188"/>
      <c r="C75" s="182" t="s">
        <v>26</v>
      </c>
      <c r="D75" s="182"/>
      <c r="E75" s="183" t="s">
        <v>118</v>
      </c>
      <c r="F75" s="191">
        <v>3.64</v>
      </c>
      <c r="G75" s="192">
        <f>[11]SSR!$D$86</f>
        <v>370</v>
      </c>
      <c r="H75" s="185">
        <f>TRUNC(G75*F75,2)</f>
        <v>1346.8</v>
      </c>
    </row>
    <row r="76" spans="1:8" s="187" customFormat="1">
      <c r="A76" s="181"/>
      <c r="B76" s="188"/>
      <c r="C76" s="193" t="str">
        <f>'[11]Input (R)'!$C$21</f>
        <v xml:space="preserve"> Add M.B.A allowence 20.00% on labour</v>
      </c>
      <c r="D76" s="193"/>
      <c r="E76" s="194">
        <f>'[11]Input (R)'!$D$21</f>
        <v>0</v>
      </c>
      <c r="F76" s="195" t="s">
        <v>202</v>
      </c>
      <c r="G76" s="192">
        <f>H75</f>
        <v>1346.8</v>
      </c>
      <c r="H76" s="196">
        <f>TRUNC(G76*E76,2)</f>
        <v>0</v>
      </c>
    </row>
    <row r="77" spans="1:8" s="187" customFormat="1">
      <c r="A77" s="181"/>
      <c r="B77" s="188"/>
      <c r="C77" s="197" t="s">
        <v>242</v>
      </c>
      <c r="D77" s="197"/>
      <c r="E77" s="198"/>
      <c r="F77" s="195"/>
      <c r="G77" s="192"/>
      <c r="H77" s="196">
        <f>SUM(H75:H76)</f>
        <v>1346.8</v>
      </c>
    </row>
    <row r="78" spans="1:8" s="187" customFormat="1">
      <c r="A78" s="181"/>
      <c r="B78" s="188"/>
      <c r="C78" s="197" t="s">
        <v>22</v>
      </c>
      <c r="D78" s="197"/>
      <c r="E78" s="198"/>
      <c r="F78" s="195"/>
      <c r="G78" s="192"/>
      <c r="H78" s="196">
        <f>H77/10</f>
        <v>134.68</v>
      </c>
    </row>
    <row r="79" spans="1:8" s="187" customFormat="1">
      <c r="A79" s="181"/>
      <c r="B79" s="184"/>
      <c r="C79" s="199" t="str">
        <f>'[11]Input (R)'!$C$22</f>
        <v>Overheads &amp; Contractors Profit @ 13.615%</v>
      </c>
      <c r="D79" s="200"/>
      <c r="E79" s="201">
        <f>'[11]Input (R)'!$D$22</f>
        <v>0.13614999999999999</v>
      </c>
      <c r="F79" s="195" t="s">
        <v>202</v>
      </c>
      <c r="G79" s="192">
        <f>H78</f>
        <v>134.68</v>
      </c>
      <c r="H79" s="196">
        <f>TRUNC(G79*E79,2)</f>
        <v>18.329999999999998</v>
      </c>
    </row>
    <row r="80" spans="1:8" s="209" customFormat="1">
      <c r="A80" s="202"/>
      <c r="B80" s="203"/>
      <c r="C80" s="204" t="s">
        <v>243</v>
      </c>
      <c r="D80" s="204"/>
      <c r="E80" s="205"/>
      <c r="F80" s="206"/>
      <c r="G80" s="207"/>
      <c r="H80" s="208">
        <f>SUM(H78:H79)</f>
        <v>153.01</v>
      </c>
    </row>
    <row r="81" spans="1:8" s="117" customFormat="1">
      <c r="A81" s="118"/>
      <c r="B81" s="162"/>
      <c r="C81" s="166"/>
      <c r="D81" s="166"/>
      <c r="E81" s="163"/>
      <c r="F81" s="210"/>
      <c r="G81" s="164"/>
      <c r="H81" s="170"/>
    </row>
    <row r="82" spans="1:8" s="117" customFormat="1" hidden="1">
      <c r="A82" s="118"/>
      <c r="B82" s="118" t="s">
        <v>244</v>
      </c>
      <c r="C82" s="211" t="s">
        <v>245</v>
      </c>
      <c r="D82" s="166"/>
      <c r="E82" s="163"/>
      <c r="F82" s="210"/>
      <c r="G82" s="164"/>
      <c r="H82" s="170"/>
    </row>
    <row r="83" spans="1:8" s="117" customFormat="1" hidden="1">
      <c r="A83" s="118"/>
      <c r="B83" s="162"/>
      <c r="C83" s="166" t="s">
        <v>238</v>
      </c>
      <c r="D83" s="166"/>
      <c r="E83" s="163"/>
      <c r="F83" s="118"/>
      <c r="G83" s="164"/>
      <c r="H83" s="210"/>
    </row>
    <row r="84" spans="1:8" s="117" customFormat="1" hidden="1">
      <c r="A84" s="118"/>
      <c r="B84" s="162"/>
      <c r="C84" s="212" t="s">
        <v>239</v>
      </c>
      <c r="D84" s="212"/>
      <c r="E84" s="163"/>
      <c r="F84" s="118"/>
      <c r="G84" s="164"/>
      <c r="H84" s="210"/>
    </row>
    <row r="85" spans="1:8" s="117" customFormat="1" hidden="1">
      <c r="A85" s="118"/>
      <c r="B85" s="162"/>
      <c r="C85" s="166" t="s">
        <v>240</v>
      </c>
      <c r="D85" s="166"/>
      <c r="E85" s="163" t="s">
        <v>118</v>
      </c>
      <c r="F85" s="213" t="s">
        <v>241</v>
      </c>
      <c r="G85" s="164"/>
      <c r="H85" s="210"/>
    </row>
    <row r="86" spans="1:8" s="117" customFormat="1" hidden="1">
      <c r="A86" s="118"/>
      <c r="B86" s="162"/>
      <c r="C86" s="166" t="s">
        <v>26</v>
      </c>
      <c r="D86" s="166"/>
      <c r="E86" s="163" t="s">
        <v>118</v>
      </c>
      <c r="F86" s="213">
        <v>3.64</v>
      </c>
      <c r="G86" s="132">
        <f>[11]SSR!$D$86</f>
        <v>370</v>
      </c>
      <c r="H86" s="164">
        <f>TRUNC(G86*F86,2)</f>
        <v>1346.8</v>
      </c>
    </row>
    <row r="87" spans="1:8" s="117" customFormat="1" hidden="1">
      <c r="A87" s="118"/>
      <c r="B87" s="162"/>
      <c r="C87" s="166" t="s">
        <v>246</v>
      </c>
      <c r="D87" s="166"/>
      <c r="E87" s="133">
        <v>0.75</v>
      </c>
      <c r="F87" s="134" t="s">
        <v>202</v>
      </c>
      <c r="G87" s="132">
        <f>$H$86</f>
        <v>1346.8</v>
      </c>
      <c r="H87" s="135">
        <f>TRUNC(G87*E87,2)</f>
        <v>1010.1</v>
      </c>
    </row>
    <row r="88" spans="1:8" s="117" customFormat="1" hidden="1">
      <c r="A88" s="118"/>
      <c r="B88" s="162"/>
      <c r="C88" s="66" t="str">
        <f>'[11]Input (R)'!$C$21</f>
        <v xml:space="preserve"> Add M.B.A allowence 20.00% on labour</v>
      </c>
      <c r="D88" s="66"/>
      <c r="E88" s="133">
        <f>'[11]Input (R)'!$D$21</f>
        <v>0</v>
      </c>
      <c r="F88" s="134" t="s">
        <v>202</v>
      </c>
      <c r="G88" s="132">
        <f>H86</f>
        <v>1346.8</v>
      </c>
      <c r="H88" s="135">
        <f>TRUNC(G88*E88,2)</f>
        <v>0</v>
      </c>
    </row>
    <row r="89" spans="1:8" s="117" customFormat="1" hidden="1">
      <c r="A89" s="118"/>
      <c r="B89" s="162"/>
      <c r="C89" s="214" t="s">
        <v>205</v>
      </c>
      <c r="D89" s="214"/>
      <c r="E89" s="215"/>
      <c r="F89" s="134"/>
      <c r="G89" s="132"/>
      <c r="H89" s="135">
        <f>SUM(H86:H88)</f>
        <v>2356.9</v>
      </c>
    </row>
    <row r="90" spans="1:8" s="117" customFormat="1" hidden="1">
      <c r="A90" s="118"/>
      <c r="B90" s="162"/>
      <c r="C90" s="107" t="str">
        <f>'[11]Input (R)'!$C$22</f>
        <v>Overheads &amp; Contractors Profit @ 13.615%</v>
      </c>
      <c r="D90" s="216"/>
      <c r="E90" s="138">
        <f>'[11]Input (R)'!$D$22</f>
        <v>0.13614999999999999</v>
      </c>
      <c r="F90" s="134" t="s">
        <v>202</v>
      </c>
      <c r="G90" s="132">
        <f>H89</f>
        <v>2356.9</v>
      </c>
      <c r="H90" s="135">
        <f>TRUNC(G90*E90,2)</f>
        <v>320.89</v>
      </c>
    </row>
    <row r="91" spans="1:8" s="117" customFormat="1" hidden="1">
      <c r="A91" s="118"/>
      <c r="B91" s="162"/>
      <c r="C91" s="166" t="s">
        <v>247</v>
      </c>
      <c r="D91" s="166"/>
      <c r="E91" s="163"/>
      <c r="F91" s="118"/>
      <c r="G91" s="164"/>
      <c r="H91" s="164">
        <f>SUM(H89:H90)</f>
        <v>2677.79</v>
      </c>
    </row>
    <row r="92" spans="1:8" s="180" customFormat="1" hidden="1">
      <c r="A92" s="173"/>
      <c r="B92" s="174"/>
      <c r="C92" s="175" t="s">
        <v>248</v>
      </c>
      <c r="D92" s="175"/>
      <c r="E92" s="176"/>
      <c r="F92" s="177"/>
      <c r="G92" s="178"/>
      <c r="H92" s="208">
        <f>H91/10</f>
        <v>267.779</v>
      </c>
    </row>
    <row r="93" spans="1:8" s="117" customFormat="1" hidden="1">
      <c r="A93" s="118"/>
      <c r="B93" s="162"/>
      <c r="C93" s="166"/>
      <c r="D93" s="166"/>
      <c r="E93" s="163"/>
      <c r="F93" s="210"/>
      <c r="G93" s="164"/>
      <c r="H93" s="170"/>
    </row>
    <row r="94" spans="1:8" s="117" customFormat="1" ht="15" hidden="1" customHeight="1">
      <c r="A94" s="991" t="s">
        <v>249</v>
      </c>
      <c r="B94" s="119"/>
      <c r="C94" s="1000" t="s">
        <v>250</v>
      </c>
      <c r="D94" s="1000"/>
      <c r="E94" s="1000"/>
      <c r="G94" s="121"/>
    </row>
    <row r="95" spans="1:8" s="117" customFormat="1" hidden="1">
      <c r="A95" s="991"/>
      <c r="B95" s="162"/>
      <c r="C95" s="172" t="s">
        <v>251</v>
      </c>
      <c r="D95" s="172"/>
      <c r="E95" s="118"/>
      <c r="F95" s="217"/>
      <c r="G95" s="164"/>
      <c r="H95" s="170"/>
    </row>
    <row r="96" spans="1:8" s="117" customFormat="1" ht="63.75" hidden="1" customHeight="1">
      <c r="A96" s="991"/>
      <c r="B96" s="162"/>
      <c r="C96" s="994" t="s">
        <v>252</v>
      </c>
      <c r="D96" s="994"/>
      <c r="E96" s="994"/>
      <c r="F96" s="994"/>
      <c r="G96" s="994"/>
      <c r="H96" s="170"/>
    </row>
    <row r="97" spans="1:8" s="117" customFormat="1" hidden="1">
      <c r="A97" s="991"/>
      <c r="B97" s="162"/>
      <c r="C97" s="166" t="s">
        <v>253</v>
      </c>
      <c r="D97" s="166"/>
      <c r="E97" s="137"/>
      <c r="F97" s="210"/>
      <c r="G97" s="164"/>
      <c r="H97" s="170"/>
    </row>
    <row r="98" spans="1:8" s="117" customFormat="1" hidden="1">
      <c r="A98" s="991"/>
      <c r="B98" s="162"/>
      <c r="C98" s="166" t="s">
        <v>237</v>
      </c>
      <c r="D98" s="166"/>
      <c r="E98" s="163"/>
      <c r="F98" s="210"/>
      <c r="G98" s="164"/>
      <c r="H98" s="170"/>
    </row>
    <row r="99" spans="1:8" s="117" customFormat="1" hidden="1">
      <c r="A99" s="991"/>
      <c r="B99" s="162"/>
      <c r="C99" s="166" t="s">
        <v>254</v>
      </c>
      <c r="D99" s="166"/>
      <c r="E99" s="137"/>
      <c r="F99" s="217">
        <v>240</v>
      </c>
      <c r="G99" s="218" t="s">
        <v>21</v>
      </c>
      <c r="H99" s="170"/>
    </row>
    <row r="100" spans="1:8" s="117" customFormat="1" hidden="1">
      <c r="A100" s="991"/>
      <c r="B100" s="162"/>
      <c r="C100" s="166" t="s">
        <v>18</v>
      </c>
      <c r="D100" s="166"/>
      <c r="E100" s="163"/>
      <c r="F100" s="210"/>
      <c r="G100" s="164"/>
      <c r="H100" s="170"/>
    </row>
    <row r="101" spans="1:8" s="117" customFormat="1" hidden="1">
      <c r="A101" s="118"/>
      <c r="B101" s="162"/>
      <c r="C101" s="166" t="s">
        <v>255</v>
      </c>
      <c r="D101" s="166"/>
      <c r="E101" s="137" t="s">
        <v>118</v>
      </c>
      <c r="F101" s="217">
        <v>0.32</v>
      </c>
      <c r="G101" s="128">
        <f>[11]SSR!$D$87</f>
        <v>545</v>
      </c>
      <c r="H101" s="164">
        <f>TRUNC(G101*F101,2)</f>
        <v>174.4</v>
      </c>
    </row>
    <row r="102" spans="1:8" s="117" customFormat="1" hidden="1">
      <c r="A102" s="118"/>
      <c r="B102" s="162"/>
      <c r="C102" s="166" t="s">
        <v>256</v>
      </c>
      <c r="D102" s="166"/>
      <c r="E102" s="137" t="s">
        <v>118</v>
      </c>
      <c r="F102" s="217">
        <v>8</v>
      </c>
      <c r="G102" s="132">
        <f>[11]SSR!$D$86</f>
        <v>370</v>
      </c>
      <c r="H102" s="164">
        <f>TRUNC(G102*F102,2)</f>
        <v>2960</v>
      </c>
    </row>
    <row r="103" spans="1:8" s="117" customFormat="1" hidden="1">
      <c r="A103" s="118"/>
      <c r="B103" s="162"/>
      <c r="C103" s="219" t="s">
        <v>257</v>
      </c>
      <c r="D103" s="219"/>
      <c r="E103" s="137"/>
      <c r="F103" s="217"/>
      <c r="G103" s="218"/>
      <c r="H103" s="217"/>
    </row>
    <row r="104" spans="1:8" s="117" customFormat="1" ht="31.2" hidden="1">
      <c r="A104" s="118"/>
      <c r="B104" s="162"/>
      <c r="C104" s="166" t="s">
        <v>258</v>
      </c>
      <c r="D104" s="166"/>
      <c r="E104" s="137" t="s">
        <v>259</v>
      </c>
      <c r="F104" s="217">
        <v>6</v>
      </c>
      <c r="G104" s="218">
        <f>[11]SSR!$G$164</f>
        <v>2506.9</v>
      </c>
      <c r="H104" s="164">
        <f>TRUNC(G104*F104,2)</f>
        <v>15041.4</v>
      </c>
    </row>
    <row r="105" spans="1:8" s="117" customFormat="1" hidden="1">
      <c r="A105" s="118"/>
      <c r="B105" s="162"/>
      <c r="C105" s="166" t="s">
        <v>260</v>
      </c>
      <c r="D105" s="166"/>
      <c r="E105" s="137" t="s">
        <v>259</v>
      </c>
      <c r="F105" s="217">
        <v>6</v>
      </c>
      <c r="G105" s="218"/>
      <c r="H105" s="164">
        <f>TRUNC(G105*F105,2)</f>
        <v>0</v>
      </c>
    </row>
    <row r="106" spans="1:8" s="117" customFormat="1" hidden="1">
      <c r="A106" s="118"/>
      <c r="B106" s="162"/>
      <c r="C106" s="166" t="s">
        <v>261</v>
      </c>
      <c r="D106" s="166"/>
      <c r="E106" s="137" t="s">
        <v>259</v>
      </c>
      <c r="F106" s="217">
        <v>6</v>
      </c>
      <c r="G106" s="218"/>
      <c r="H106" s="164">
        <f>TRUNC(G106*F106,2)</f>
        <v>0</v>
      </c>
    </row>
    <row r="107" spans="1:8" s="117" customFormat="1" hidden="1">
      <c r="A107" s="118"/>
      <c r="B107" s="162"/>
      <c r="C107" s="166" t="s">
        <v>262</v>
      </c>
      <c r="D107" s="166"/>
      <c r="E107" s="137"/>
      <c r="F107" s="217"/>
      <c r="G107" s="218"/>
      <c r="H107" s="164">
        <f>SUM(H101:H106)</f>
        <v>18175.8</v>
      </c>
    </row>
    <row r="108" spans="1:8" s="180" customFormat="1" hidden="1">
      <c r="A108" s="173"/>
      <c r="B108" s="174"/>
      <c r="C108" s="175" t="s">
        <v>263</v>
      </c>
      <c r="D108" s="175"/>
      <c r="E108" s="176"/>
      <c r="F108" s="173"/>
      <c r="G108" s="178"/>
      <c r="H108" s="179">
        <f>TRUNC(H107/240,2)</f>
        <v>75.73</v>
      </c>
    </row>
    <row r="109" spans="1:8" s="117" customFormat="1" hidden="1">
      <c r="A109" s="118"/>
      <c r="B109" s="162"/>
      <c r="C109" s="166"/>
      <c r="D109" s="166"/>
      <c r="E109" s="163"/>
      <c r="F109" s="210"/>
      <c r="G109" s="164"/>
      <c r="H109" s="170"/>
    </row>
    <row r="110" spans="1:8" s="117" customFormat="1" ht="32.25" hidden="1" customHeight="1">
      <c r="A110" s="991" t="s">
        <v>264</v>
      </c>
      <c r="B110" s="119">
        <f>B65+1</f>
        <v>8</v>
      </c>
      <c r="C110" s="994" t="s">
        <v>265</v>
      </c>
      <c r="D110" s="994"/>
      <c r="E110" s="994"/>
      <c r="F110" s="994"/>
      <c r="G110" s="994"/>
      <c r="H110" s="164"/>
    </row>
    <row r="111" spans="1:8" s="117" customFormat="1" hidden="1">
      <c r="A111" s="991"/>
      <c r="B111" s="119"/>
      <c r="C111" s="166" t="s">
        <v>266</v>
      </c>
      <c r="D111" s="166"/>
      <c r="E111" s="163"/>
      <c r="F111" s="118"/>
      <c r="G111" s="164"/>
      <c r="H111" s="164"/>
    </row>
    <row r="112" spans="1:8" s="117" customFormat="1" hidden="1">
      <c r="A112" s="991"/>
      <c r="B112" s="220"/>
      <c r="C112" s="166" t="s">
        <v>237</v>
      </c>
      <c r="D112" s="166"/>
      <c r="E112" s="163"/>
      <c r="F112" s="118"/>
      <c r="G112" s="164"/>
      <c r="H112" s="164"/>
    </row>
    <row r="113" spans="1:8" s="117" customFormat="1" hidden="1">
      <c r="A113" s="991"/>
      <c r="B113" s="220"/>
      <c r="C113" s="212" t="s">
        <v>239</v>
      </c>
      <c r="D113" s="212"/>
      <c r="E113" s="163"/>
      <c r="F113" s="118"/>
      <c r="G113" s="164"/>
      <c r="H113" s="164"/>
    </row>
    <row r="114" spans="1:8" s="117" customFormat="1" hidden="1">
      <c r="A114" s="991"/>
      <c r="B114" s="220"/>
      <c r="C114" s="166" t="s">
        <v>240</v>
      </c>
      <c r="D114" s="166"/>
      <c r="E114" s="163" t="s">
        <v>118</v>
      </c>
      <c r="F114" s="213" t="s">
        <v>241</v>
      </c>
      <c r="G114" s="164"/>
      <c r="H114" s="164"/>
    </row>
    <row r="115" spans="1:8" s="117" customFormat="1" hidden="1">
      <c r="A115" s="991"/>
      <c r="B115" s="220"/>
      <c r="C115" s="166" t="s">
        <v>26</v>
      </c>
      <c r="D115" s="166"/>
      <c r="E115" s="163" t="s">
        <v>118</v>
      </c>
      <c r="F115" s="210">
        <v>0.31</v>
      </c>
      <c r="G115" s="132">
        <f>[11]SSR!$D$86</f>
        <v>370</v>
      </c>
      <c r="H115" s="164">
        <f>TRUNC(G115*F115,2)</f>
        <v>114.7</v>
      </c>
    </row>
    <row r="116" spans="1:8" s="117" customFormat="1" hidden="1">
      <c r="A116" s="991"/>
      <c r="B116" s="220"/>
      <c r="C116" s="66" t="str">
        <f>'[11]Input (R)'!$C$21</f>
        <v xml:space="preserve"> Add M.B.A allowence 20.00% on labour</v>
      </c>
      <c r="D116" s="66"/>
      <c r="E116" s="133">
        <f>'[11]Input (R)'!$D$21</f>
        <v>0</v>
      </c>
      <c r="F116" s="134" t="s">
        <v>202</v>
      </c>
      <c r="G116" s="132">
        <f>H115</f>
        <v>114.7</v>
      </c>
      <c r="H116" s="135">
        <f>TRUNC(G116*E116,2)</f>
        <v>0</v>
      </c>
    </row>
    <row r="117" spans="1:8" s="117" customFormat="1" hidden="1">
      <c r="A117" s="147"/>
      <c r="B117" s="220"/>
      <c r="C117" s="166" t="s">
        <v>267</v>
      </c>
      <c r="D117" s="166"/>
      <c r="E117" s="163"/>
      <c r="F117" s="210"/>
      <c r="G117" s="164"/>
      <c r="H117" s="164"/>
    </row>
    <row r="118" spans="1:8" s="117" customFormat="1" hidden="1">
      <c r="A118" s="119"/>
      <c r="B118" s="220"/>
      <c r="C118" s="166" t="s">
        <v>268</v>
      </c>
      <c r="D118" s="166"/>
      <c r="E118" s="163" t="s">
        <v>21</v>
      </c>
      <c r="F118" s="210">
        <v>1</v>
      </c>
      <c r="G118" s="164">
        <f>'[11]Lead ( R)'!$Q$8</f>
        <v>233.57999999999998</v>
      </c>
      <c r="H118" s="164">
        <f>G118*F118</f>
        <v>233.57999999999998</v>
      </c>
    </row>
    <row r="119" spans="1:8" s="117" customFormat="1" hidden="1">
      <c r="A119" s="119"/>
      <c r="B119" s="220"/>
      <c r="C119" s="166" t="s">
        <v>205</v>
      </c>
      <c r="D119" s="166"/>
      <c r="E119" s="163"/>
      <c r="F119" s="213"/>
      <c r="G119" s="164"/>
      <c r="H119" s="164">
        <f>SUM(H115:H118)</f>
        <v>348.28</v>
      </c>
    </row>
    <row r="120" spans="1:8" s="117" customFormat="1" hidden="1">
      <c r="A120" s="119"/>
      <c r="B120" s="118"/>
      <c r="C120" s="107" t="str">
        <f>'[11]Input (R)'!$C$22</f>
        <v>Overheads &amp; Contractors Profit @ 13.615%</v>
      </c>
      <c r="D120" s="216"/>
      <c r="E120" s="138">
        <f>'[11]Input (R)'!$D$22</f>
        <v>0.13614999999999999</v>
      </c>
      <c r="F120" s="134" t="s">
        <v>202</v>
      </c>
      <c r="G120" s="132">
        <f>H119</f>
        <v>348.28</v>
      </c>
      <c r="H120" s="135">
        <f>TRUNC(G120*E120,2)</f>
        <v>47.41</v>
      </c>
    </row>
    <row r="121" spans="1:8" s="180" customFormat="1" hidden="1">
      <c r="A121" s="221"/>
      <c r="B121" s="222"/>
      <c r="C121" s="175" t="s">
        <v>269</v>
      </c>
      <c r="D121" s="175"/>
      <c r="E121" s="176"/>
      <c r="F121" s="173"/>
      <c r="G121" s="178"/>
      <c r="H121" s="208">
        <f>SUM(H119:H120)</f>
        <v>395.68999999999994</v>
      </c>
    </row>
    <row r="122" spans="1:8" s="117" customFormat="1" hidden="1">
      <c r="A122" s="119"/>
      <c r="B122" s="220"/>
      <c r="C122" s="166"/>
      <c r="D122" s="166"/>
      <c r="E122" s="163"/>
      <c r="F122" s="118"/>
      <c r="G122" s="164"/>
      <c r="H122" s="164"/>
    </row>
    <row r="123" spans="1:8" ht="15" hidden="1" customHeight="1">
      <c r="A123" s="991" t="s">
        <v>270</v>
      </c>
      <c r="B123" s="118">
        <f>B1037+1</f>
        <v>10</v>
      </c>
      <c r="C123" s="214" t="s">
        <v>271</v>
      </c>
      <c r="D123" s="214"/>
      <c r="E123" s="118"/>
      <c r="F123" s="214"/>
      <c r="G123" s="214"/>
      <c r="H123" s="164"/>
    </row>
    <row r="124" spans="1:8" hidden="1">
      <c r="A124" s="991"/>
      <c r="B124" s="118"/>
      <c r="C124" s="212" t="s">
        <v>272</v>
      </c>
      <c r="D124" s="212"/>
      <c r="E124" s="223"/>
      <c r="F124" s="210"/>
      <c r="G124" s="164"/>
      <c r="H124" s="164"/>
    </row>
    <row r="125" spans="1:8" hidden="1">
      <c r="A125" s="991"/>
      <c r="B125" s="118"/>
      <c r="C125" s="212" t="s">
        <v>273</v>
      </c>
      <c r="D125" s="212"/>
      <c r="E125" s="223"/>
      <c r="F125" s="210"/>
      <c r="G125" s="164"/>
      <c r="H125" s="164"/>
    </row>
    <row r="126" spans="1:8" hidden="1">
      <c r="A126" s="991"/>
      <c r="B126" s="118"/>
      <c r="C126" s="212" t="s">
        <v>24</v>
      </c>
      <c r="D126" s="212"/>
      <c r="E126" s="223" t="s">
        <v>274</v>
      </c>
      <c r="F126" s="210">
        <v>480</v>
      </c>
      <c r="G126" s="224">
        <f>'[11]Lead ( R)'!$Q$20</f>
        <v>4.8</v>
      </c>
      <c r="H126" s="164">
        <f>TRUNC(G126*F126,2)</f>
        <v>2304</v>
      </c>
    </row>
    <row r="127" spans="1:8" hidden="1">
      <c r="A127" s="991"/>
      <c r="B127" s="118"/>
      <c r="C127" s="212" t="s">
        <v>275</v>
      </c>
      <c r="D127" s="212"/>
      <c r="E127" s="223" t="s">
        <v>21</v>
      </c>
      <c r="F127" s="210">
        <v>1.05</v>
      </c>
      <c r="G127" s="224">
        <f>'[11]Lead ( R)'!$Q$10</f>
        <v>308.58</v>
      </c>
      <c r="H127" s="164">
        <f>TRUNC(G127*F127,2)</f>
        <v>324</v>
      </c>
    </row>
    <row r="128" spans="1:8" hidden="1">
      <c r="A128" s="991"/>
      <c r="B128" s="118"/>
      <c r="C128" s="212" t="s">
        <v>276</v>
      </c>
      <c r="D128" s="212"/>
      <c r="E128" s="223"/>
      <c r="F128" s="210"/>
      <c r="G128" s="164"/>
      <c r="H128" s="164"/>
    </row>
    <row r="129" spans="1:8" hidden="1">
      <c r="A129" s="991"/>
      <c r="B129" s="118"/>
      <c r="C129" s="212" t="s">
        <v>277</v>
      </c>
      <c r="D129" s="212"/>
      <c r="E129" s="223" t="s">
        <v>241</v>
      </c>
      <c r="F129" s="210"/>
      <c r="G129" s="164"/>
      <c r="H129" s="164"/>
    </row>
    <row r="130" spans="1:8" hidden="1">
      <c r="A130" s="225"/>
      <c r="B130" s="118"/>
      <c r="C130" s="212" t="s">
        <v>278</v>
      </c>
      <c r="D130" s="212"/>
      <c r="E130" s="223"/>
      <c r="F130" s="210"/>
      <c r="G130" s="164"/>
      <c r="H130" s="164"/>
    </row>
    <row r="131" spans="1:8" hidden="1">
      <c r="A131" s="225"/>
      <c r="B131" s="118"/>
      <c r="C131" s="212" t="s">
        <v>279</v>
      </c>
      <c r="D131" s="212"/>
      <c r="E131" s="223" t="s">
        <v>118</v>
      </c>
      <c r="F131" s="210">
        <v>0.2</v>
      </c>
      <c r="G131" s="132">
        <f>[11]SSR!$D$86</f>
        <v>370</v>
      </c>
      <c r="H131" s="164">
        <f>TRUNC(G131*F131,2)</f>
        <v>74</v>
      </c>
    </row>
    <row r="132" spans="1:8" hidden="1">
      <c r="A132" s="225"/>
      <c r="B132" s="118"/>
      <c r="C132" s="66" t="str">
        <f>'[11]Input (R)'!$C$21</f>
        <v xml:space="preserve"> Add M.B.A allowence 20.00% on labour</v>
      </c>
      <c r="D132" s="66"/>
      <c r="E132" s="133">
        <f>'[11]Input (R)'!$D$21</f>
        <v>0</v>
      </c>
      <c r="F132" s="134" t="s">
        <v>202</v>
      </c>
      <c r="G132" s="132">
        <f>H131</f>
        <v>74</v>
      </c>
      <c r="H132" s="135">
        <f>TRUNC(G132*E132,2)</f>
        <v>0</v>
      </c>
    </row>
    <row r="133" spans="1:8" s="229" customFormat="1" hidden="1">
      <c r="A133" s="226"/>
      <c r="B133" s="173"/>
      <c r="C133" s="227" t="s">
        <v>280</v>
      </c>
      <c r="D133" s="227"/>
      <c r="E133" s="228"/>
      <c r="F133" s="177"/>
      <c r="G133" s="178"/>
      <c r="H133" s="208">
        <f>SUM(H126:H132)</f>
        <v>2702</v>
      </c>
    </row>
    <row r="134" spans="1:8" hidden="1">
      <c r="A134" s="225"/>
      <c r="B134" s="118"/>
      <c r="C134" s="212"/>
      <c r="D134" s="212"/>
      <c r="E134" s="223"/>
      <c r="F134" s="210"/>
      <c r="G134" s="164"/>
      <c r="H134" s="164"/>
    </row>
    <row r="135" spans="1:8" ht="15" hidden="1" customHeight="1">
      <c r="A135" s="991" t="s">
        <v>281</v>
      </c>
      <c r="B135" s="118">
        <f>B123+1</f>
        <v>11</v>
      </c>
      <c r="C135" s="994" t="s">
        <v>282</v>
      </c>
      <c r="D135" s="994"/>
      <c r="E135" s="994"/>
      <c r="F135" s="994"/>
      <c r="G135" s="994"/>
      <c r="H135" s="164"/>
    </row>
    <row r="136" spans="1:8" hidden="1">
      <c r="A136" s="991"/>
      <c r="B136" s="118"/>
      <c r="C136" s="212" t="s">
        <v>272</v>
      </c>
      <c r="D136" s="212"/>
      <c r="E136" s="223"/>
      <c r="F136" s="210"/>
      <c r="G136" s="164"/>
      <c r="H136" s="164"/>
    </row>
    <row r="137" spans="1:8" hidden="1">
      <c r="A137" s="991"/>
      <c r="B137" s="118"/>
      <c r="C137" s="212" t="s">
        <v>273</v>
      </c>
      <c r="D137" s="212"/>
      <c r="E137" s="223"/>
      <c r="F137" s="210"/>
      <c r="G137" s="164"/>
      <c r="H137" s="164"/>
    </row>
    <row r="138" spans="1:8" hidden="1">
      <c r="A138" s="991"/>
      <c r="B138" s="118"/>
      <c r="C138" s="212" t="s">
        <v>24</v>
      </c>
      <c r="D138" s="212"/>
      <c r="E138" s="223" t="s">
        <v>274</v>
      </c>
      <c r="F138" s="210">
        <v>288</v>
      </c>
      <c r="G138" s="224">
        <f>'[11]Lead ( R)'!$Q$20</f>
        <v>4.8</v>
      </c>
      <c r="H138" s="164">
        <f>TRUNC(G138*F138,2)</f>
        <v>1382.4</v>
      </c>
    </row>
    <row r="139" spans="1:8" hidden="1">
      <c r="A139" s="991"/>
      <c r="B139" s="118"/>
      <c r="C139" s="212" t="s">
        <v>275</v>
      </c>
      <c r="D139" s="212"/>
      <c r="E139" s="223" t="s">
        <v>21</v>
      </c>
      <c r="F139" s="210">
        <v>1.05</v>
      </c>
      <c r="G139" s="224">
        <f>'[11]Lead ( R)'!$Q$10</f>
        <v>308.58</v>
      </c>
      <c r="H139" s="164">
        <f>TRUNC(G139*F139,2)</f>
        <v>324</v>
      </c>
    </row>
    <row r="140" spans="1:8" hidden="1">
      <c r="A140" s="991"/>
      <c r="B140" s="118"/>
      <c r="C140" s="212" t="s">
        <v>276</v>
      </c>
      <c r="D140" s="212"/>
      <c r="E140" s="223"/>
      <c r="F140" s="210"/>
      <c r="G140" s="164"/>
      <c r="H140" s="164"/>
    </row>
    <row r="141" spans="1:8" hidden="1">
      <c r="A141" s="991"/>
      <c r="B141" s="118"/>
      <c r="C141" s="212" t="s">
        <v>277</v>
      </c>
      <c r="D141" s="212"/>
      <c r="E141" s="223" t="s">
        <v>241</v>
      </c>
      <c r="F141" s="210"/>
      <c r="G141" s="164"/>
      <c r="H141" s="164"/>
    </row>
    <row r="142" spans="1:8" hidden="1">
      <c r="A142" s="225"/>
      <c r="B142" s="118"/>
      <c r="C142" s="212" t="s">
        <v>278</v>
      </c>
      <c r="D142" s="212"/>
      <c r="E142" s="223"/>
      <c r="F142" s="210"/>
      <c r="G142" s="164"/>
      <c r="H142" s="164"/>
    </row>
    <row r="143" spans="1:8" hidden="1">
      <c r="A143" s="225"/>
      <c r="B143" s="118"/>
      <c r="C143" s="212" t="s">
        <v>279</v>
      </c>
      <c r="D143" s="212"/>
      <c r="E143" s="223" t="s">
        <v>118</v>
      </c>
      <c r="F143" s="210">
        <v>0.2</v>
      </c>
      <c r="G143" s="132">
        <f>[11]SSR!$D$86</f>
        <v>370</v>
      </c>
      <c r="H143" s="164">
        <f>TRUNC(G143*F143,2)</f>
        <v>74</v>
      </c>
    </row>
    <row r="144" spans="1:8" hidden="1">
      <c r="A144" s="225"/>
      <c r="B144" s="118"/>
      <c r="C144" s="66" t="str">
        <f>'[11]Input (R)'!$C$21</f>
        <v xml:space="preserve"> Add M.B.A allowence 20.00% on labour</v>
      </c>
      <c r="D144" s="66"/>
      <c r="E144" s="133">
        <f>'[11]Input (R)'!$D$21</f>
        <v>0</v>
      </c>
      <c r="F144" s="134" t="s">
        <v>202</v>
      </c>
      <c r="G144" s="132">
        <f>H143</f>
        <v>74</v>
      </c>
      <c r="H144" s="135">
        <f>TRUNC(G144*E144,2)</f>
        <v>0</v>
      </c>
    </row>
    <row r="145" spans="1:8" s="229" customFormat="1" hidden="1">
      <c r="A145" s="226"/>
      <c r="B145" s="173"/>
      <c r="C145" s="227" t="s">
        <v>280</v>
      </c>
      <c r="D145" s="227"/>
      <c r="E145" s="228"/>
      <c r="F145" s="177"/>
      <c r="G145" s="178"/>
      <c r="H145" s="179">
        <f>SUM(H138:H144)</f>
        <v>1780.4</v>
      </c>
    </row>
    <row r="146" spans="1:8" hidden="1">
      <c r="A146" s="225"/>
      <c r="B146" s="118"/>
      <c r="C146" s="212"/>
      <c r="D146" s="212"/>
      <c r="E146" s="223"/>
      <c r="F146" s="210"/>
      <c r="G146" s="164"/>
      <c r="H146" s="164"/>
    </row>
    <row r="147" spans="1:8" ht="15" hidden="1" customHeight="1">
      <c r="A147" s="991" t="s">
        <v>283</v>
      </c>
      <c r="B147" s="118">
        <f>B135+1</f>
        <v>12</v>
      </c>
      <c r="C147" s="994" t="s">
        <v>284</v>
      </c>
      <c r="D147" s="994"/>
      <c r="E147" s="994"/>
      <c r="F147" s="994"/>
      <c r="G147" s="994"/>
      <c r="H147" s="164"/>
    </row>
    <row r="148" spans="1:8" hidden="1">
      <c r="A148" s="991"/>
      <c r="B148" s="118"/>
      <c r="C148" s="212" t="s">
        <v>272</v>
      </c>
      <c r="D148" s="212"/>
      <c r="E148" s="223"/>
      <c r="F148" s="210"/>
      <c r="G148" s="164"/>
      <c r="H148" s="164"/>
    </row>
    <row r="149" spans="1:8" hidden="1">
      <c r="A149" s="991"/>
      <c r="B149" s="118"/>
      <c r="C149" s="212" t="s">
        <v>273</v>
      </c>
      <c r="D149" s="212"/>
      <c r="E149" s="223"/>
      <c r="F149" s="210"/>
      <c r="G149" s="164"/>
      <c r="H149" s="164"/>
    </row>
    <row r="150" spans="1:8" hidden="1">
      <c r="A150" s="991"/>
      <c r="B150" s="118"/>
      <c r="C150" s="212" t="s">
        <v>24</v>
      </c>
      <c r="D150" s="212"/>
      <c r="E150" s="223" t="s">
        <v>274</v>
      </c>
      <c r="F150" s="210">
        <v>240</v>
      </c>
      <c r="G150" s="224">
        <f>'[11]Lead ( R)'!$Q$20</f>
        <v>4.8</v>
      </c>
      <c r="H150" s="164">
        <f>TRUNC(G150*F150,2)</f>
        <v>1152</v>
      </c>
    </row>
    <row r="151" spans="1:8" hidden="1">
      <c r="A151" s="991"/>
      <c r="B151" s="118"/>
      <c r="C151" s="212" t="s">
        <v>275</v>
      </c>
      <c r="D151" s="212"/>
      <c r="E151" s="223" t="s">
        <v>21</v>
      </c>
      <c r="F151" s="210">
        <v>1.05</v>
      </c>
      <c r="G151" s="224">
        <f>'[11]Lead ( R)'!$Q$10</f>
        <v>308.58</v>
      </c>
      <c r="H151" s="164">
        <f>TRUNC(G151*F151,2)</f>
        <v>324</v>
      </c>
    </row>
    <row r="152" spans="1:8" hidden="1">
      <c r="A152" s="991"/>
      <c r="B152" s="118"/>
      <c r="C152" s="212" t="s">
        <v>276</v>
      </c>
      <c r="D152" s="212"/>
      <c r="E152" s="223"/>
      <c r="F152" s="210"/>
      <c r="G152" s="164"/>
      <c r="H152" s="230"/>
    </row>
    <row r="153" spans="1:8" hidden="1">
      <c r="A153" s="991"/>
      <c r="B153" s="118"/>
      <c r="C153" s="212" t="s">
        <v>277</v>
      </c>
      <c r="D153" s="212"/>
      <c r="E153" s="223" t="s">
        <v>241</v>
      </c>
      <c r="F153" s="210"/>
      <c r="G153" s="164"/>
      <c r="H153" s="230"/>
    </row>
    <row r="154" spans="1:8" hidden="1">
      <c r="A154" s="225"/>
      <c r="B154" s="118"/>
      <c r="C154" s="212" t="s">
        <v>278</v>
      </c>
      <c r="D154" s="212"/>
      <c r="E154" s="223"/>
      <c r="F154" s="210"/>
      <c r="G154" s="164"/>
      <c r="H154" s="230"/>
    </row>
    <row r="155" spans="1:8" hidden="1">
      <c r="A155" s="225"/>
      <c r="B155" s="118"/>
      <c r="C155" s="212" t="s">
        <v>279</v>
      </c>
      <c r="D155" s="212"/>
      <c r="E155" s="223" t="s">
        <v>118</v>
      </c>
      <c r="F155" s="231">
        <v>0.2</v>
      </c>
      <c r="G155" s="132">
        <f>[11]SSR!$D$86</f>
        <v>370</v>
      </c>
      <c r="H155" s="164">
        <f>TRUNC(G155*F155,2)</f>
        <v>74</v>
      </c>
    </row>
    <row r="156" spans="1:8" hidden="1">
      <c r="A156" s="225"/>
      <c r="B156" s="118"/>
      <c r="C156" s="66" t="str">
        <f>'[11]Input (R)'!$C$21</f>
        <v xml:space="preserve"> Add M.B.A allowence 20.00% on labour</v>
      </c>
      <c r="D156" s="66"/>
      <c r="E156" s="133">
        <f>'[11]Input (R)'!$D$21</f>
        <v>0</v>
      </c>
      <c r="F156" s="134" t="s">
        <v>202</v>
      </c>
      <c r="G156" s="132">
        <f>H155</f>
        <v>74</v>
      </c>
      <c r="H156" s="135">
        <f>TRUNC(G156*E156,2)</f>
        <v>0</v>
      </c>
    </row>
    <row r="157" spans="1:8" s="229" customFormat="1" hidden="1">
      <c r="A157" s="226"/>
      <c r="B157" s="173"/>
      <c r="C157" s="227" t="s">
        <v>280</v>
      </c>
      <c r="D157" s="227"/>
      <c r="E157" s="228"/>
      <c r="F157" s="177"/>
      <c r="G157" s="178"/>
      <c r="H157" s="179">
        <f>SUM(H150:H156)</f>
        <v>1550</v>
      </c>
    </row>
    <row r="158" spans="1:8" hidden="1">
      <c r="A158" s="225"/>
      <c r="B158" s="118"/>
      <c r="C158" s="212"/>
      <c r="D158" s="212"/>
      <c r="E158" s="223"/>
      <c r="F158" s="210"/>
      <c r="G158" s="164"/>
      <c r="H158" s="170"/>
    </row>
    <row r="159" spans="1:8" hidden="1">
      <c r="A159" s="118"/>
      <c r="B159" s="118"/>
      <c r="C159" s="1005" t="s">
        <v>285</v>
      </c>
      <c r="D159" s="1006"/>
      <c r="E159" s="1006"/>
      <c r="F159" s="1006"/>
      <c r="G159" s="1007"/>
      <c r="H159" s="166"/>
    </row>
    <row r="160" spans="1:8" ht="32.25" hidden="1" customHeight="1">
      <c r="A160" s="991" t="s">
        <v>286</v>
      </c>
      <c r="B160" s="118">
        <f>B147+1</f>
        <v>13</v>
      </c>
      <c r="C160" s="994" t="s">
        <v>287</v>
      </c>
      <c r="D160" s="994"/>
      <c r="E160" s="994"/>
      <c r="F160" s="994"/>
      <c r="G160" s="994"/>
      <c r="H160" s="210"/>
    </row>
    <row r="161" spans="1:8" hidden="1">
      <c r="A161" s="991"/>
      <c r="B161" s="118"/>
      <c r="C161" s="212" t="s">
        <v>288</v>
      </c>
      <c r="D161" s="212"/>
      <c r="E161" s="223"/>
      <c r="F161" s="210"/>
      <c r="G161" s="164"/>
      <c r="H161" s="210"/>
    </row>
    <row r="162" spans="1:8" hidden="1">
      <c r="A162" s="991"/>
      <c r="B162" s="118"/>
      <c r="C162" s="212" t="s">
        <v>273</v>
      </c>
      <c r="D162" s="212"/>
      <c r="E162" s="223"/>
      <c r="F162" s="210"/>
      <c r="G162" s="164"/>
      <c r="H162" s="210"/>
    </row>
    <row r="163" spans="1:8" hidden="1">
      <c r="A163" s="991"/>
      <c r="B163" s="118"/>
      <c r="C163" s="212" t="s">
        <v>24</v>
      </c>
      <c r="D163" s="212"/>
      <c r="E163" s="223" t="s">
        <v>289</v>
      </c>
      <c r="F163" s="210">
        <v>162</v>
      </c>
      <c r="G163" s="224">
        <f>'[11]Lead ( R)'!$Q$20</f>
        <v>4.8</v>
      </c>
      <c r="H163" s="164">
        <f>TRUNC(G163*F163,2)</f>
        <v>777.6</v>
      </c>
    </row>
    <row r="164" spans="1:8" hidden="1">
      <c r="A164" s="991"/>
      <c r="B164" s="118"/>
      <c r="C164" s="212" t="s">
        <v>290</v>
      </c>
      <c r="D164" s="212"/>
      <c r="E164" s="223" t="s">
        <v>21</v>
      </c>
      <c r="F164" s="210">
        <v>0.9</v>
      </c>
      <c r="G164" s="164">
        <f>'[11]Lead ( R)'!$Q$16</f>
        <v>1066.5899999999999</v>
      </c>
      <c r="H164" s="164">
        <f>TRUNC(G164*F164,2)</f>
        <v>959.93</v>
      </c>
    </row>
    <row r="165" spans="1:8" hidden="1">
      <c r="A165" s="991"/>
      <c r="B165" s="118"/>
      <c r="C165" s="212" t="s">
        <v>291</v>
      </c>
      <c r="D165" s="212"/>
      <c r="E165" s="223" t="s">
        <v>21</v>
      </c>
      <c r="F165" s="210">
        <v>0.45</v>
      </c>
      <c r="G165" s="164">
        <f>'[11]Lead ( R)'!$Q$9</f>
        <v>233.57999999999998</v>
      </c>
      <c r="H165" s="164">
        <f>TRUNC(G165*F165,2)</f>
        <v>105.11</v>
      </c>
    </row>
    <row r="166" spans="1:8" hidden="1">
      <c r="A166" s="991"/>
      <c r="B166" s="118"/>
      <c r="C166" s="232" t="s">
        <v>292</v>
      </c>
      <c r="D166" s="232"/>
      <c r="E166" s="130" t="s">
        <v>293</v>
      </c>
      <c r="F166" s="210">
        <v>1.2</v>
      </c>
      <c r="G166" s="164">
        <f>[11]SSR!$E$176</f>
        <v>77</v>
      </c>
      <c r="H166" s="164">
        <f>TRUNC(G166*F166,2)</f>
        <v>92.4</v>
      </c>
    </row>
    <row r="167" spans="1:8" hidden="1">
      <c r="A167" s="225"/>
      <c r="B167" s="118"/>
      <c r="C167" s="212" t="s">
        <v>278</v>
      </c>
      <c r="D167" s="212"/>
      <c r="E167" s="223"/>
      <c r="F167" s="210"/>
      <c r="G167" s="164"/>
      <c r="H167" s="170"/>
    </row>
    <row r="168" spans="1:8" ht="16.8" hidden="1">
      <c r="A168" s="225"/>
      <c r="B168" s="118"/>
      <c r="C168" s="212" t="s">
        <v>294</v>
      </c>
      <c r="D168" s="212"/>
      <c r="E168" s="223" t="s">
        <v>118</v>
      </c>
      <c r="F168" s="210">
        <v>0.1</v>
      </c>
      <c r="G168" s="128">
        <f>[11]SSR!$D$74</f>
        <v>465</v>
      </c>
      <c r="H168" s="164">
        <f>TRUNC(G168*F168,2)</f>
        <v>46.5</v>
      </c>
    </row>
    <row r="169" spans="1:8" hidden="1">
      <c r="A169" s="225"/>
      <c r="B169" s="118"/>
      <c r="C169" s="212" t="s">
        <v>201</v>
      </c>
      <c r="D169" s="212"/>
      <c r="E169" s="223" t="s">
        <v>118</v>
      </c>
      <c r="F169" s="210">
        <v>2.36</v>
      </c>
      <c r="G169" s="132">
        <f>[11]SSR!$D$86</f>
        <v>370</v>
      </c>
      <c r="H169" s="164">
        <f>TRUNC(G169*F169,2)</f>
        <v>873.2</v>
      </c>
    </row>
    <row r="170" spans="1:8" hidden="1">
      <c r="A170" s="225"/>
      <c r="B170" s="118"/>
      <c r="C170" s="66" t="str">
        <f>'[11]Input (R)'!$C$21</f>
        <v xml:space="preserve"> Add M.B.A allowence 20.00% on labour</v>
      </c>
      <c r="D170" s="66"/>
      <c r="E170" s="133">
        <f>'[11]Input (R)'!$D$21</f>
        <v>0</v>
      </c>
      <c r="F170" s="134" t="s">
        <v>202</v>
      </c>
      <c r="G170" s="132">
        <f>SUM(H168:H169)</f>
        <v>919.7</v>
      </c>
      <c r="H170" s="135">
        <f>TRUNC(G170*E170,2)</f>
        <v>0</v>
      </c>
    </row>
    <row r="171" spans="1:8" hidden="1">
      <c r="A171" s="225"/>
      <c r="B171" s="118"/>
      <c r="C171" s="166" t="s">
        <v>205</v>
      </c>
      <c r="D171" s="166"/>
      <c r="E171" s="223"/>
      <c r="F171" s="210"/>
      <c r="G171" s="164"/>
      <c r="H171" s="230">
        <f>SUM(H163:H170)</f>
        <v>2854.74</v>
      </c>
    </row>
    <row r="172" spans="1:8" hidden="1">
      <c r="A172" s="225"/>
      <c r="B172" s="118"/>
      <c r="C172" s="107" t="str">
        <f>'[11]Input (R)'!$C$22</f>
        <v>Overheads &amp; Contractors Profit @ 13.615%</v>
      </c>
      <c r="D172" s="216"/>
      <c r="E172" s="138">
        <f>'[11]Input (R)'!$D$22</f>
        <v>0.13614999999999999</v>
      </c>
      <c r="F172" s="134" t="s">
        <v>202</v>
      </c>
      <c r="G172" s="132">
        <f>H171</f>
        <v>2854.74</v>
      </c>
      <c r="H172" s="135">
        <f>TRUNC(G172*E172,2)</f>
        <v>388.67</v>
      </c>
    </row>
    <row r="173" spans="1:8" s="229" customFormat="1" hidden="1">
      <c r="A173" s="226"/>
      <c r="B173" s="173"/>
      <c r="C173" s="233" t="s">
        <v>295</v>
      </c>
      <c r="D173" s="233"/>
      <c r="E173" s="228"/>
      <c r="F173" s="177"/>
      <c r="G173" s="178"/>
      <c r="H173" s="179">
        <f>SUM(H171:H172)</f>
        <v>3243.41</v>
      </c>
    </row>
    <row r="174" spans="1:8" hidden="1">
      <c r="A174" s="225"/>
      <c r="B174" s="118"/>
      <c r="C174" s="234"/>
      <c r="D174" s="234"/>
      <c r="E174" s="223"/>
      <c r="F174" s="210"/>
      <c r="G174" s="164"/>
      <c r="H174" s="230"/>
    </row>
    <row r="175" spans="1:8" ht="27.75" hidden="1" customHeight="1">
      <c r="A175" s="991" t="s">
        <v>296</v>
      </c>
      <c r="B175" s="118">
        <f>B160+1</f>
        <v>14</v>
      </c>
      <c r="C175" s="994" t="s">
        <v>297</v>
      </c>
      <c r="D175" s="994"/>
      <c r="E175" s="994"/>
      <c r="F175" s="994"/>
      <c r="G175" s="994"/>
      <c r="H175" s="170"/>
    </row>
    <row r="176" spans="1:8" hidden="1">
      <c r="A176" s="991"/>
      <c r="B176" s="118"/>
      <c r="C176" s="212" t="s">
        <v>288</v>
      </c>
      <c r="D176" s="212"/>
      <c r="E176" s="223"/>
      <c r="F176" s="210"/>
      <c r="G176" s="164"/>
      <c r="H176" s="170"/>
    </row>
    <row r="177" spans="1:8" hidden="1">
      <c r="A177" s="991"/>
      <c r="B177" s="118"/>
      <c r="C177" s="212" t="s">
        <v>273</v>
      </c>
      <c r="D177" s="212"/>
      <c r="E177" s="223"/>
      <c r="F177" s="210"/>
      <c r="G177" s="164"/>
      <c r="H177" s="170"/>
    </row>
    <row r="178" spans="1:8" hidden="1">
      <c r="A178" s="991"/>
      <c r="B178" s="118"/>
      <c r="C178" s="212" t="s">
        <v>24</v>
      </c>
      <c r="D178" s="212"/>
      <c r="E178" s="223" t="s">
        <v>289</v>
      </c>
      <c r="F178" s="210">
        <v>129.6</v>
      </c>
      <c r="G178" s="224">
        <f>'[11]Lead ( R)'!$Q$20</f>
        <v>4.8</v>
      </c>
      <c r="H178" s="170">
        <f>TRUNC(G178*F178,2)</f>
        <v>622.08000000000004</v>
      </c>
    </row>
    <row r="179" spans="1:8" hidden="1">
      <c r="A179" s="991"/>
      <c r="B179" s="118"/>
      <c r="C179" s="212" t="s">
        <v>290</v>
      </c>
      <c r="D179" s="212"/>
      <c r="E179" s="223" t="s">
        <v>21</v>
      </c>
      <c r="F179" s="210">
        <v>0.9</v>
      </c>
      <c r="G179" s="164">
        <f>'[11]Lead ( R)'!$Q$16</f>
        <v>1066.5899999999999</v>
      </c>
      <c r="H179" s="170">
        <f>TRUNC(G179*F179,2)</f>
        <v>959.93</v>
      </c>
    </row>
    <row r="180" spans="1:8" hidden="1">
      <c r="A180" s="991"/>
      <c r="B180" s="118"/>
      <c r="C180" s="212" t="s">
        <v>291</v>
      </c>
      <c r="D180" s="212"/>
      <c r="E180" s="223" t="s">
        <v>21</v>
      </c>
      <c r="F180" s="210">
        <v>0.45</v>
      </c>
      <c r="G180" s="164">
        <f>'[11]Lead ( R)'!$Q$9</f>
        <v>233.57999999999998</v>
      </c>
      <c r="H180" s="170">
        <f>TRUNC(G180*F180,2)</f>
        <v>105.11</v>
      </c>
    </row>
    <row r="181" spans="1:8" hidden="1">
      <c r="A181" s="991"/>
      <c r="B181" s="118"/>
      <c r="C181" s="232" t="s">
        <v>292</v>
      </c>
      <c r="D181" s="232"/>
      <c r="E181" s="130" t="s">
        <v>293</v>
      </c>
      <c r="F181" s="210">
        <v>1.2</v>
      </c>
      <c r="G181" s="164">
        <f>[11]SSR!$E$176</f>
        <v>77</v>
      </c>
      <c r="H181" s="170">
        <f>TRUNC(G181*F181,2)</f>
        <v>92.4</v>
      </c>
    </row>
    <row r="182" spans="1:8" hidden="1">
      <c r="A182" s="225"/>
      <c r="B182" s="118"/>
      <c r="C182" s="212" t="s">
        <v>278</v>
      </c>
      <c r="D182" s="212"/>
      <c r="E182" s="223"/>
      <c r="F182" s="210"/>
      <c r="G182" s="164"/>
      <c r="H182" s="170"/>
    </row>
    <row r="183" spans="1:8" ht="16.8" hidden="1">
      <c r="A183" s="225"/>
      <c r="B183" s="118"/>
      <c r="C183" s="212" t="s">
        <v>294</v>
      </c>
      <c r="D183" s="212"/>
      <c r="E183" s="223" t="s">
        <v>118</v>
      </c>
      <c r="F183" s="210">
        <v>0.1</v>
      </c>
      <c r="G183" s="128">
        <f>[11]SSR!$D$74</f>
        <v>465</v>
      </c>
      <c r="H183" s="170">
        <f>G183*F183</f>
        <v>46.5</v>
      </c>
    </row>
    <row r="184" spans="1:8" hidden="1">
      <c r="A184" s="225"/>
      <c r="B184" s="118"/>
      <c r="C184" s="212" t="s">
        <v>201</v>
      </c>
      <c r="D184" s="212"/>
      <c r="E184" s="223" t="s">
        <v>118</v>
      </c>
      <c r="F184" s="210">
        <v>2.36</v>
      </c>
      <c r="G184" s="132">
        <f>[11]SSR!$D$86</f>
        <v>370</v>
      </c>
      <c r="H184" s="170">
        <f>G184*F184</f>
        <v>873.19999999999993</v>
      </c>
    </row>
    <row r="185" spans="1:8" hidden="1">
      <c r="A185" s="225"/>
      <c r="B185" s="118"/>
      <c r="C185" s="66" t="str">
        <f>'[11]Input (R)'!$C$21</f>
        <v xml:space="preserve"> Add M.B.A allowence 20.00% on labour</v>
      </c>
      <c r="D185" s="66"/>
      <c r="E185" s="133">
        <f>'[11]Input (R)'!$D$21</f>
        <v>0</v>
      </c>
      <c r="F185" s="134" t="s">
        <v>202</v>
      </c>
      <c r="G185" s="132">
        <f>SUM(H183:H184)</f>
        <v>919.69999999999993</v>
      </c>
      <c r="H185" s="135">
        <f>TRUNC(G185*E185,2)</f>
        <v>0</v>
      </c>
    </row>
    <row r="186" spans="1:8" hidden="1">
      <c r="A186" s="225"/>
      <c r="B186" s="118"/>
      <c r="C186" s="166" t="s">
        <v>205</v>
      </c>
      <c r="D186" s="166"/>
      <c r="E186" s="223"/>
      <c r="F186" s="210"/>
      <c r="G186" s="164"/>
      <c r="H186" s="230">
        <f>SUM(H178:H185)</f>
        <v>2699.22</v>
      </c>
    </row>
    <row r="187" spans="1:8" hidden="1">
      <c r="A187" s="225"/>
      <c r="B187" s="118"/>
      <c r="C187" s="107" t="str">
        <f>'[11]Input (R)'!$C$22</f>
        <v>Overheads &amp; Contractors Profit @ 13.615%</v>
      </c>
      <c r="D187" s="216"/>
      <c r="E187" s="138">
        <f>'[11]Input (R)'!$D$22</f>
        <v>0.13614999999999999</v>
      </c>
      <c r="F187" s="134" t="s">
        <v>202</v>
      </c>
      <c r="G187" s="132">
        <f>H186</f>
        <v>2699.22</v>
      </c>
      <c r="H187" s="135">
        <f>TRUNC(G187*E187,2)</f>
        <v>367.49</v>
      </c>
    </row>
    <row r="188" spans="1:8" s="229" customFormat="1" hidden="1">
      <c r="A188" s="226"/>
      <c r="B188" s="173"/>
      <c r="C188" s="233" t="s">
        <v>295</v>
      </c>
      <c r="D188" s="233"/>
      <c r="E188" s="228"/>
      <c r="F188" s="177"/>
      <c r="G188" s="178"/>
      <c r="H188" s="208">
        <f>SUM(H186:H187)</f>
        <v>3066.71</v>
      </c>
    </row>
    <row r="189" spans="1:8" hidden="1">
      <c r="A189" s="225"/>
      <c r="B189" s="118"/>
      <c r="C189" s="212"/>
      <c r="D189" s="212"/>
      <c r="E189" s="223"/>
      <c r="F189" s="210"/>
      <c r="G189" s="164"/>
      <c r="H189" s="164"/>
    </row>
    <row r="190" spans="1:8" ht="33.75" hidden="1" customHeight="1">
      <c r="A190" s="1008"/>
      <c r="B190" s="118">
        <f>B175+1</f>
        <v>15</v>
      </c>
      <c r="C190" s="994" t="s">
        <v>298</v>
      </c>
      <c r="D190" s="994"/>
      <c r="E190" s="994"/>
      <c r="F190" s="994"/>
      <c r="G190" s="994"/>
      <c r="H190" s="170"/>
    </row>
    <row r="191" spans="1:8" hidden="1">
      <c r="A191" s="1008"/>
      <c r="B191" s="118"/>
      <c r="C191" s="212" t="s">
        <v>288</v>
      </c>
      <c r="D191" s="212"/>
      <c r="E191" s="223"/>
      <c r="F191" s="210"/>
      <c r="G191" s="164"/>
      <c r="H191" s="170"/>
    </row>
    <row r="192" spans="1:8" hidden="1">
      <c r="A192" s="1008"/>
      <c r="B192" s="118"/>
      <c r="C192" s="212" t="s">
        <v>273</v>
      </c>
      <c r="D192" s="212"/>
      <c r="E192" s="223"/>
      <c r="F192" s="210"/>
      <c r="G192" s="164"/>
      <c r="H192" s="170"/>
    </row>
    <row r="193" spans="1:8" hidden="1">
      <c r="A193" s="1008"/>
      <c r="B193" s="118"/>
      <c r="C193" s="212" t="s">
        <v>24</v>
      </c>
      <c r="D193" s="212"/>
      <c r="E193" s="223" t="s">
        <v>289</v>
      </c>
      <c r="F193" s="210">
        <f>720*0.45</f>
        <v>324</v>
      </c>
      <c r="G193" s="224">
        <f>'[11]Lead ( R)'!$Q$20</f>
        <v>4.8</v>
      </c>
      <c r="H193" s="170">
        <f>TRUNC(G193*F193,2)</f>
        <v>1555.2</v>
      </c>
    </row>
    <row r="194" spans="1:8" hidden="1">
      <c r="A194" s="225"/>
      <c r="B194" s="118"/>
      <c r="C194" s="212" t="s">
        <v>299</v>
      </c>
      <c r="D194" s="212"/>
      <c r="E194" s="223" t="s">
        <v>21</v>
      </c>
      <c r="F194" s="210">
        <v>0.9</v>
      </c>
      <c r="G194" s="164">
        <f>'[11]Lead ( R)'!$Q$15</f>
        <v>1561.59</v>
      </c>
      <c r="H194" s="170">
        <f>TRUNC(G194*F194,2)</f>
        <v>1405.43</v>
      </c>
    </row>
    <row r="195" spans="1:8" hidden="1">
      <c r="A195" s="225"/>
      <c r="B195" s="118"/>
      <c r="C195" s="212" t="s">
        <v>291</v>
      </c>
      <c r="D195" s="212"/>
      <c r="E195" s="223" t="s">
        <v>21</v>
      </c>
      <c r="F195" s="210">
        <v>0.45</v>
      </c>
      <c r="G195" s="164">
        <f>'[11]Lead ( R)'!$Q$9</f>
        <v>233.57999999999998</v>
      </c>
      <c r="H195" s="170">
        <f>TRUNC(G195*F195,2)</f>
        <v>105.11</v>
      </c>
    </row>
    <row r="196" spans="1:8" hidden="1">
      <c r="A196" s="225"/>
      <c r="B196" s="118"/>
      <c r="C196" s="232" t="s">
        <v>292</v>
      </c>
      <c r="D196" s="232"/>
      <c r="E196" s="130" t="s">
        <v>293</v>
      </c>
      <c r="F196" s="210">
        <v>1.2</v>
      </c>
      <c r="G196" s="164">
        <f>[11]SSR!$E$176</f>
        <v>77</v>
      </c>
      <c r="H196" s="170">
        <f>TRUNC(G196*F196,2)</f>
        <v>92.4</v>
      </c>
    </row>
    <row r="197" spans="1:8" hidden="1">
      <c r="A197" s="225"/>
      <c r="B197" s="118"/>
      <c r="C197" s="212" t="s">
        <v>278</v>
      </c>
      <c r="D197" s="212"/>
      <c r="E197" s="223"/>
      <c r="F197" s="210"/>
      <c r="G197" s="164"/>
      <c r="H197" s="170"/>
    </row>
    <row r="198" spans="1:8" ht="16.8" hidden="1">
      <c r="A198" s="225"/>
      <c r="B198" s="118"/>
      <c r="C198" s="212" t="s">
        <v>294</v>
      </c>
      <c r="D198" s="212"/>
      <c r="E198" s="223" t="s">
        <v>118</v>
      </c>
      <c r="F198" s="210">
        <v>0.1</v>
      </c>
      <c r="G198" s="128">
        <f>[11]SSR!$D$74</f>
        <v>465</v>
      </c>
      <c r="H198" s="170">
        <f>TRUNC(G198*F198,2)</f>
        <v>46.5</v>
      </c>
    </row>
    <row r="199" spans="1:8" hidden="1">
      <c r="A199" s="225"/>
      <c r="B199" s="118"/>
      <c r="C199" s="212" t="s">
        <v>201</v>
      </c>
      <c r="D199" s="212"/>
      <c r="E199" s="223" t="s">
        <v>118</v>
      </c>
      <c r="F199" s="210">
        <v>2.36</v>
      </c>
      <c r="G199" s="132">
        <f>[11]SSR!$D$86</f>
        <v>370</v>
      </c>
      <c r="H199" s="170">
        <f>TRUNC(G199*F199,2)</f>
        <v>873.2</v>
      </c>
    </row>
    <row r="200" spans="1:8" hidden="1">
      <c r="A200" s="225"/>
      <c r="B200" s="118"/>
      <c r="C200" s="66" t="str">
        <f>'[11]Input (R)'!$C$21</f>
        <v xml:space="preserve"> Add M.B.A allowence 20.00% on labour</v>
      </c>
      <c r="D200" s="66"/>
      <c r="E200" s="133">
        <f>'[11]Input (R)'!$D$21</f>
        <v>0</v>
      </c>
      <c r="F200" s="134" t="s">
        <v>202</v>
      </c>
      <c r="G200" s="132">
        <f>SUM(H198:H199)</f>
        <v>919.7</v>
      </c>
      <c r="H200" s="135">
        <f>TRUNC(G200*E200,2)</f>
        <v>0</v>
      </c>
    </row>
    <row r="201" spans="1:8" hidden="1">
      <c r="A201" s="225"/>
      <c r="B201" s="118"/>
      <c r="C201" s="166" t="s">
        <v>205</v>
      </c>
      <c r="D201" s="166"/>
      <c r="E201" s="223"/>
      <c r="F201" s="210"/>
      <c r="G201" s="164"/>
      <c r="H201" s="230">
        <f>SUM(H193:H200)</f>
        <v>4077.84</v>
      </c>
    </row>
    <row r="202" spans="1:8" hidden="1">
      <c r="A202" s="225"/>
      <c r="B202" s="118"/>
      <c r="C202" s="107" t="str">
        <f>'[11]Input (R)'!$C$22</f>
        <v>Overheads &amp; Contractors Profit @ 13.615%</v>
      </c>
      <c r="D202" s="216"/>
      <c r="E202" s="138">
        <f>'[11]Input (R)'!$D$22</f>
        <v>0.13614999999999999</v>
      </c>
      <c r="F202" s="134" t="s">
        <v>202</v>
      </c>
      <c r="G202" s="132">
        <f>H201</f>
        <v>4077.84</v>
      </c>
      <c r="H202" s="135">
        <f>TRUNC(G202*E202,2)</f>
        <v>555.19000000000005</v>
      </c>
    </row>
    <row r="203" spans="1:8" s="229" customFormat="1" hidden="1">
      <c r="A203" s="226"/>
      <c r="B203" s="173"/>
      <c r="C203" s="233" t="s">
        <v>295</v>
      </c>
      <c r="D203" s="233"/>
      <c r="E203" s="228"/>
      <c r="F203" s="177"/>
      <c r="G203" s="178"/>
      <c r="H203" s="179">
        <f>SUM(H201:H202)</f>
        <v>4633.0300000000007</v>
      </c>
    </row>
    <row r="204" spans="1:8" s="229" customFormat="1" hidden="1">
      <c r="A204" s="226"/>
      <c r="B204" s="173"/>
      <c r="C204" s="233"/>
      <c r="D204" s="233"/>
      <c r="E204" s="228"/>
      <c r="F204" s="177"/>
      <c r="G204" s="178"/>
      <c r="H204" s="235"/>
    </row>
    <row r="205" spans="1:8" s="238" customFormat="1" ht="30" customHeight="1">
      <c r="A205" s="236"/>
      <c r="B205" s="184">
        <v>16</v>
      </c>
      <c r="C205" s="1002" t="s">
        <v>298</v>
      </c>
      <c r="D205" s="1002"/>
      <c r="E205" s="1002"/>
      <c r="F205" s="1002"/>
      <c r="G205" s="1002"/>
      <c r="H205" s="237"/>
    </row>
    <row r="206" spans="1:8" s="238" customFormat="1">
      <c r="A206" s="236"/>
      <c r="B206" s="202"/>
      <c r="C206" s="190" t="s">
        <v>288</v>
      </c>
      <c r="D206" s="190"/>
      <c r="E206" s="239"/>
      <c r="F206" s="186"/>
      <c r="G206" s="185"/>
      <c r="H206" s="237"/>
    </row>
    <row r="207" spans="1:8" s="238" customFormat="1">
      <c r="A207" s="236"/>
      <c r="B207" s="202"/>
      <c r="C207" s="190" t="s">
        <v>273</v>
      </c>
      <c r="D207" s="190"/>
      <c r="E207" s="239"/>
      <c r="F207" s="186"/>
      <c r="G207" s="185"/>
      <c r="H207" s="237"/>
    </row>
    <row r="208" spans="1:8" s="238" customFormat="1">
      <c r="A208" s="236"/>
      <c r="B208" s="202"/>
      <c r="C208" s="190" t="s">
        <v>24</v>
      </c>
      <c r="D208" s="190"/>
      <c r="E208" s="239" t="s">
        <v>289</v>
      </c>
      <c r="F208" s="186">
        <f>720*0.45</f>
        <v>324</v>
      </c>
      <c r="G208" s="240">
        <f>'[11]Lead ( R)'!$Q$20</f>
        <v>4.8</v>
      </c>
      <c r="H208" s="237">
        <f>TRUNC(G208*F208,2)</f>
        <v>1555.2</v>
      </c>
    </row>
    <row r="209" spans="1:8" s="238" customFormat="1">
      <c r="A209" s="236"/>
      <c r="B209" s="202"/>
      <c r="C209" s="190" t="s">
        <v>299</v>
      </c>
      <c r="D209" s="190"/>
      <c r="E209" s="239" t="s">
        <v>21</v>
      </c>
      <c r="F209" s="186">
        <v>0.9</v>
      </c>
      <c r="G209" s="185">
        <f>'[11]Lead ( R)'!$Q$15</f>
        <v>1561.59</v>
      </c>
      <c r="H209" s="237">
        <f>TRUNC(G209*F209,2)</f>
        <v>1405.43</v>
      </c>
    </row>
    <row r="210" spans="1:8" s="238" customFormat="1">
      <c r="A210" s="236"/>
      <c r="B210" s="202"/>
      <c r="C210" s="190" t="s">
        <v>291</v>
      </c>
      <c r="D210" s="190"/>
      <c r="E210" s="239" t="s">
        <v>21</v>
      </c>
      <c r="F210" s="186">
        <v>0.45</v>
      </c>
      <c r="G210" s="185">
        <f>'[11]Lead ( R)'!$Q$9</f>
        <v>233.57999999999998</v>
      </c>
      <c r="H210" s="237">
        <f>TRUNC(G210*F210,2)</f>
        <v>105.11</v>
      </c>
    </row>
    <row r="211" spans="1:8" s="238" customFormat="1">
      <c r="A211" s="236"/>
      <c r="B211" s="202"/>
      <c r="C211" s="241" t="s">
        <v>292</v>
      </c>
      <c r="D211" s="241"/>
      <c r="E211" s="242" t="s">
        <v>293</v>
      </c>
      <c r="F211" s="186">
        <v>1.2</v>
      </c>
      <c r="G211" s="185">
        <f>[11]SSR!$E$176</f>
        <v>77</v>
      </c>
      <c r="H211" s="237">
        <f>TRUNC(G211*F211,2)</f>
        <v>92.4</v>
      </c>
    </row>
    <row r="212" spans="1:8" s="238" customFormat="1">
      <c r="A212" s="236"/>
      <c r="B212" s="202"/>
      <c r="C212" s="190" t="s">
        <v>278</v>
      </c>
      <c r="D212" s="190"/>
      <c r="E212" s="239"/>
      <c r="F212" s="186"/>
      <c r="G212" s="185"/>
      <c r="H212" s="237"/>
    </row>
    <row r="213" spans="1:8" s="238" customFormat="1" ht="16.8">
      <c r="A213" s="236"/>
      <c r="B213" s="202"/>
      <c r="C213" s="190" t="s">
        <v>300</v>
      </c>
      <c r="D213" s="190"/>
      <c r="E213" s="239" t="s">
        <v>118</v>
      </c>
      <c r="F213" s="186">
        <v>0.1</v>
      </c>
      <c r="G213" s="243">
        <f>[11]SSR!$D$74</f>
        <v>465</v>
      </c>
      <c r="H213" s="237">
        <f>TRUNC(G213*F213,2)</f>
        <v>46.5</v>
      </c>
    </row>
    <row r="214" spans="1:8" s="238" customFormat="1">
      <c r="A214" s="236"/>
      <c r="B214" s="202"/>
      <c r="C214" s="190" t="s">
        <v>201</v>
      </c>
      <c r="D214" s="190"/>
      <c r="E214" s="239" t="s">
        <v>118</v>
      </c>
      <c r="F214" s="186">
        <v>2.36</v>
      </c>
      <c r="G214" s="192">
        <f>[11]SSR!$D$86</f>
        <v>370</v>
      </c>
      <c r="H214" s="237">
        <f>TRUNC(G214*F214,2)</f>
        <v>873.2</v>
      </c>
    </row>
    <row r="215" spans="1:8" s="238" customFormat="1">
      <c r="A215" s="236"/>
      <c r="B215" s="202"/>
      <c r="C215" s="193" t="s">
        <v>301</v>
      </c>
      <c r="D215" s="193"/>
      <c r="E215" s="239" t="s">
        <v>21</v>
      </c>
      <c r="F215" s="195"/>
      <c r="G215" s="192">
        <f>[11]SSR!E236</f>
        <v>1068</v>
      </c>
      <c r="H215" s="196">
        <f>G215</f>
        <v>1068</v>
      </c>
    </row>
    <row r="216" spans="1:8" s="238" customFormat="1">
      <c r="A216" s="236"/>
      <c r="B216" s="202"/>
      <c r="C216" s="182" t="s">
        <v>205</v>
      </c>
      <c r="D216" s="182"/>
      <c r="E216" s="239"/>
      <c r="F216" s="186"/>
      <c r="G216" s="185"/>
      <c r="H216" s="244">
        <f>SUM(H208:H215)</f>
        <v>5145.84</v>
      </c>
    </row>
    <row r="217" spans="1:8" s="238" customFormat="1">
      <c r="A217" s="236"/>
      <c r="B217" s="202"/>
      <c r="C217" s="199" t="str">
        <f>'[11]Input (R)'!$C$22</f>
        <v>Overheads &amp; Contractors Profit @ 13.615%</v>
      </c>
      <c r="D217" s="200"/>
      <c r="E217" s="201">
        <f>'[11]Input (R)'!$D$22</f>
        <v>0.13614999999999999</v>
      </c>
      <c r="F217" s="195" t="s">
        <v>202</v>
      </c>
      <c r="G217" s="192">
        <f>H216</f>
        <v>5145.84</v>
      </c>
      <c r="H217" s="196">
        <f>TRUNC(G217*E217,2)</f>
        <v>700.6</v>
      </c>
    </row>
    <row r="218" spans="1:8" s="238" customFormat="1">
      <c r="A218" s="236"/>
      <c r="B218" s="202"/>
      <c r="C218" s="245" t="s">
        <v>295</v>
      </c>
      <c r="D218" s="245"/>
      <c r="E218" s="246"/>
      <c r="F218" s="206"/>
      <c r="G218" s="207"/>
      <c r="H218" s="208">
        <f>SUM(H216:H217)</f>
        <v>5846.4400000000005</v>
      </c>
    </row>
    <row r="219" spans="1:8" s="229" customFormat="1">
      <c r="A219" s="226"/>
      <c r="B219" s="173"/>
      <c r="C219" s="233"/>
      <c r="D219" s="233"/>
      <c r="E219" s="228"/>
      <c r="F219" s="177"/>
      <c r="G219" s="178"/>
      <c r="H219" s="235"/>
    </row>
    <row r="220" spans="1:8" hidden="1">
      <c r="A220" s="137"/>
      <c r="B220" s="118">
        <f>B190+1</f>
        <v>16</v>
      </c>
      <c r="C220" s="994" t="s">
        <v>302</v>
      </c>
      <c r="D220" s="994"/>
      <c r="E220" s="994"/>
      <c r="F220" s="994"/>
      <c r="G220" s="994"/>
      <c r="H220" s="170"/>
    </row>
    <row r="221" spans="1:8" hidden="1">
      <c r="A221" s="137"/>
      <c r="B221" s="118"/>
      <c r="C221" s="212" t="s">
        <v>288</v>
      </c>
      <c r="D221" s="212"/>
      <c r="E221" s="223"/>
      <c r="F221" s="170"/>
      <c r="G221" s="164"/>
      <c r="H221" s="170"/>
    </row>
    <row r="222" spans="1:8" hidden="1">
      <c r="A222" s="1008"/>
      <c r="B222" s="118"/>
      <c r="C222" s="212" t="s">
        <v>273</v>
      </c>
      <c r="D222" s="212"/>
      <c r="E222" s="223"/>
      <c r="F222" s="170"/>
      <c r="G222" s="164"/>
      <c r="H222" s="170"/>
    </row>
    <row r="223" spans="1:8" hidden="1">
      <c r="A223" s="1008"/>
      <c r="B223" s="118"/>
      <c r="C223" s="212" t="s">
        <v>24</v>
      </c>
      <c r="D223" s="212"/>
      <c r="E223" s="223" t="s">
        <v>289</v>
      </c>
      <c r="F223" s="170">
        <v>400</v>
      </c>
      <c r="G223" s="224">
        <f>'[11]Lead ( R)'!$Q$20</f>
        <v>4.8</v>
      </c>
      <c r="H223" s="170">
        <f>F223*G223</f>
        <v>1920</v>
      </c>
    </row>
    <row r="224" spans="1:8" hidden="1">
      <c r="A224" s="225"/>
      <c r="B224" s="118"/>
      <c r="C224" s="212" t="s">
        <v>299</v>
      </c>
      <c r="D224" s="212"/>
      <c r="E224" s="223" t="s">
        <v>21</v>
      </c>
      <c r="F224" s="170">
        <v>0.9</v>
      </c>
      <c r="G224" s="164">
        <f>'[11]Lead ( R)'!$Q$15</f>
        <v>1561.59</v>
      </c>
      <c r="H224" s="170">
        <f>F224*G224</f>
        <v>1405.431</v>
      </c>
    </row>
    <row r="225" spans="1:8" hidden="1">
      <c r="A225" s="225"/>
      <c r="B225" s="118"/>
      <c r="C225" s="212" t="s">
        <v>291</v>
      </c>
      <c r="D225" s="212"/>
      <c r="E225" s="223" t="s">
        <v>21</v>
      </c>
      <c r="F225" s="170">
        <v>0.45</v>
      </c>
      <c r="G225" s="164">
        <f>'[11]Lead ( R)'!$Q$9</f>
        <v>233.57999999999998</v>
      </c>
      <c r="H225" s="170">
        <f>F225*G225</f>
        <v>105.11099999999999</v>
      </c>
    </row>
    <row r="226" spans="1:8" hidden="1">
      <c r="A226" s="225"/>
      <c r="B226" s="118"/>
      <c r="C226" s="232" t="s">
        <v>292</v>
      </c>
      <c r="D226" s="232"/>
      <c r="E226" s="130" t="s">
        <v>293</v>
      </c>
      <c r="F226" s="170">
        <v>1.2</v>
      </c>
      <c r="G226" s="164">
        <f>[11]SSR!$E$176</f>
        <v>77</v>
      </c>
      <c r="H226" s="170">
        <f>F226*G226</f>
        <v>92.399999999999991</v>
      </c>
    </row>
    <row r="227" spans="1:8" hidden="1">
      <c r="A227" s="225"/>
      <c r="B227" s="118"/>
      <c r="C227" s="212" t="s">
        <v>278</v>
      </c>
      <c r="D227" s="212"/>
      <c r="E227" s="223"/>
      <c r="F227" s="170"/>
      <c r="G227" s="164"/>
      <c r="H227" s="170"/>
    </row>
    <row r="228" spans="1:8" ht="16.8" hidden="1">
      <c r="A228" s="225"/>
      <c r="B228" s="118"/>
      <c r="C228" s="212" t="s">
        <v>294</v>
      </c>
      <c r="D228" s="212"/>
      <c r="E228" s="223" t="s">
        <v>118</v>
      </c>
      <c r="F228" s="170">
        <v>0.1</v>
      </c>
      <c r="G228" s="128">
        <f>[11]SSR!$D$74</f>
        <v>465</v>
      </c>
      <c r="H228" s="170">
        <f>G228*F228</f>
        <v>46.5</v>
      </c>
    </row>
    <row r="229" spans="1:8" hidden="1">
      <c r="A229" s="225"/>
      <c r="B229" s="118"/>
      <c r="C229" s="212" t="s">
        <v>201</v>
      </c>
      <c r="D229" s="212"/>
      <c r="E229" s="223" t="s">
        <v>118</v>
      </c>
      <c r="F229" s="170">
        <v>2.36</v>
      </c>
      <c r="G229" s="132">
        <f>[11]SSR!$D$86</f>
        <v>370</v>
      </c>
      <c r="H229" s="170">
        <f>G229*F229</f>
        <v>873.19999999999993</v>
      </c>
    </row>
    <row r="230" spans="1:8" hidden="1">
      <c r="A230" s="225"/>
      <c r="B230" s="118"/>
      <c r="C230" s="66" t="str">
        <f>'[11]Input (R)'!$C$21</f>
        <v xml:space="preserve"> Add M.B.A allowence 20.00% on labour</v>
      </c>
      <c r="D230" s="66"/>
      <c r="E230" s="133">
        <f>'[11]Input (R)'!$D$21</f>
        <v>0</v>
      </c>
      <c r="F230" s="134" t="s">
        <v>202</v>
      </c>
      <c r="G230" s="132">
        <f>SUM(H228:H229)</f>
        <v>919.69999999999993</v>
      </c>
      <c r="H230" s="135">
        <f>TRUNC(G230*E230,2)</f>
        <v>0</v>
      </c>
    </row>
    <row r="231" spans="1:8" hidden="1">
      <c r="A231" s="225"/>
      <c r="B231" s="118"/>
      <c r="C231" s="166" t="s">
        <v>205</v>
      </c>
      <c r="D231" s="166"/>
      <c r="E231" s="223"/>
      <c r="F231" s="210"/>
      <c r="G231" s="164"/>
      <c r="H231" s="230">
        <f>SUM(H223:H230)</f>
        <v>4442.6419999999998</v>
      </c>
    </row>
    <row r="232" spans="1:8" hidden="1">
      <c r="A232" s="225"/>
      <c r="B232" s="118"/>
      <c r="C232" s="107" t="str">
        <f>'[11]Input (R)'!$C$22</f>
        <v>Overheads &amp; Contractors Profit @ 13.615%</v>
      </c>
      <c r="D232" s="216"/>
      <c r="E232" s="138">
        <f>'[11]Input (R)'!$D$22</f>
        <v>0.13614999999999999</v>
      </c>
      <c r="F232" s="134" t="s">
        <v>202</v>
      </c>
      <c r="G232" s="132">
        <f>H231</f>
        <v>4442.6419999999998</v>
      </c>
      <c r="H232" s="135">
        <f>TRUNC(G232*E232,2)</f>
        <v>604.86</v>
      </c>
    </row>
    <row r="233" spans="1:8" s="229" customFormat="1" hidden="1">
      <c r="A233" s="226"/>
      <c r="B233" s="173"/>
      <c r="C233" s="233" t="s">
        <v>295</v>
      </c>
      <c r="D233" s="233"/>
      <c r="E233" s="228"/>
      <c r="F233" s="177"/>
      <c r="G233" s="178"/>
      <c r="H233" s="179">
        <f>SUM(H231:H232)</f>
        <v>5047.5019999999995</v>
      </c>
    </row>
    <row r="234" spans="1:8" hidden="1">
      <c r="A234" s="225"/>
      <c r="B234" s="118"/>
      <c r="C234" s="234"/>
      <c r="D234" s="234"/>
      <c r="E234" s="130"/>
      <c r="F234" s="170"/>
      <c r="G234" s="164"/>
      <c r="H234" s="170"/>
    </row>
    <row r="235" spans="1:8" ht="32.25" hidden="1" customHeight="1">
      <c r="A235" s="991" t="s">
        <v>286</v>
      </c>
      <c r="B235" s="118">
        <f>B220+1</f>
        <v>17</v>
      </c>
      <c r="C235" s="994" t="s">
        <v>303</v>
      </c>
      <c r="D235" s="994"/>
      <c r="E235" s="994"/>
      <c r="F235" s="994"/>
      <c r="G235" s="994"/>
      <c r="H235" s="210"/>
    </row>
    <row r="236" spans="1:8" hidden="1">
      <c r="A236" s="991"/>
      <c r="B236" s="118"/>
      <c r="C236" s="212" t="s">
        <v>288</v>
      </c>
      <c r="D236" s="212"/>
      <c r="E236" s="223"/>
      <c r="F236" s="210"/>
      <c r="G236" s="164"/>
      <c r="H236" s="210"/>
    </row>
    <row r="237" spans="1:8" hidden="1">
      <c r="A237" s="991"/>
      <c r="B237" s="118"/>
      <c r="C237" s="212" t="s">
        <v>273</v>
      </c>
      <c r="D237" s="212"/>
      <c r="E237" s="223"/>
      <c r="F237" s="210"/>
      <c r="G237" s="164"/>
      <c r="H237" s="210"/>
    </row>
    <row r="238" spans="1:8" hidden="1">
      <c r="A238" s="991"/>
      <c r="B238" s="118"/>
      <c r="C238" s="212" t="s">
        <v>24</v>
      </c>
      <c r="D238" s="212"/>
      <c r="E238" s="223" t="s">
        <v>289</v>
      </c>
      <c r="F238" s="210">
        <v>215</v>
      </c>
      <c r="G238" s="224">
        <f>'[11]Lead ( R)'!$Q$20</f>
        <v>4.8</v>
      </c>
      <c r="H238" s="164">
        <f>TRUNC(G238*F238,2)</f>
        <v>1032</v>
      </c>
    </row>
    <row r="239" spans="1:8" hidden="1">
      <c r="A239" s="991"/>
      <c r="B239" s="118"/>
      <c r="C239" s="212" t="s">
        <v>290</v>
      </c>
      <c r="D239" s="212"/>
      <c r="E239" s="223" t="s">
        <v>21</v>
      </c>
      <c r="F239" s="210">
        <v>0.9</v>
      </c>
      <c r="G239" s="164">
        <f>'[11]Lead ( R)'!$Q$16</f>
        <v>1066.5899999999999</v>
      </c>
      <c r="H239" s="164">
        <f>TRUNC(G239*F239,2)</f>
        <v>959.93</v>
      </c>
    </row>
    <row r="240" spans="1:8" hidden="1">
      <c r="A240" s="991"/>
      <c r="B240" s="118"/>
      <c r="C240" s="212" t="s">
        <v>291</v>
      </c>
      <c r="D240" s="212"/>
      <c r="E240" s="223" t="s">
        <v>21</v>
      </c>
      <c r="F240" s="210">
        <v>0.45</v>
      </c>
      <c r="G240" s="164">
        <f>'[11]Lead ( R)'!$Q$9</f>
        <v>233.57999999999998</v>
      </c>
      <c r="H240" s="164">
        <f>TRUNC(G240*F240,2)</f>
        <v>105.11</v>
      </c>
    </row>
    <row r="241" spans="1:8" hidden="1">
      <c r="A241" s="991"/>
      <c r="B241" s="118"/>
      <c r="C241" s="232" t="s">
        <v>292</v>
      </c>
      <c r="D241" s="232"/>
      <c r="E241" s="130" t="s">
        <v>293</v>
      </c>
      <c r="F241" s="210">
        <v>1.2</v>
      </c>
      <c r="G241" s="164">
        <f>[11]SSR!$E$176</f>
        <v>77</v>
      </c>
      <c r="H241" s="164">
        <f>TRUNC(G241*F241,2)</f>
        <v>92.4</v>
      </c>
    </row>
    <row r="242" spans="1:8" hidden="1">
      <c r="A242" s="991"/>
      <c r="B242" s="118"/>
      <c r="C242" s="212" t="s">
        <v>276</v>
      </c>
      <c r="D242" s="212"/>
      <c r="E242" s="223"/>
      <c r="F242" s="210"/>
      <c r="G242" s="164"/>
      <c r="H242" s="170"/>
    </row>
    <row r="243" spans="1:8" ht="31.2" hidden="1">
      <c r="A243" s="991"/>
      <c r="B243" s="118"/>
      <c r="C243" s="212" t="s">
        <v>304</v>
      </c>
      <c r="D243" s="212"/>
      <c r="E243" s="223" t="s">
        <v>259</v>
      </c>
      <c r="F243" s="210">
        <v>1</v>
      </c>
      <c r="G243" s="164">
        <f>[11]SSR!$G$167</f>
        <v>356.5</v>
      </c>
      <c r="H243" s="164">
        <f>TRUNC(G243*F243,2)</f>
        <v>356.5</v>
      </c>
    </row>
    <row r="244" spans="1:8" hidden="1">
      <c r="A244" s="225"/>
      <c r="B244" s="118"/>
      <c r="C244" s="212" t="s">
        <v>278</v>
      </c>
      <c r="D244" s="212"/>
      <c r="E244" s="223"/>
      <c r="F244" s="210"/>
      <c r="G244" s="164"/>
      <c r="H244" s="170"/>
    </row>
    <row r="245" spans="1:8" ht="16.8" hidden="1">
      <c r="A245" s="225"/>
      <c r="B245" s="118"/>
      <c r="C245" s="212" t="s">
        <v>294</v>
      </c>
      <c r="D245" s="212"/>
      <c r="E245" s="223" t="s">
        <v>118</v>
      </c>
      <c r="F245" s="210">
        <v>0.1</v>
      </c>
      <c r="G245" s="128">
        <f>[11]SSR!$D$74</f>
        <v>465</v>
      </c>
      <c r="H245" s="164">
        <f>TRUNC(G245*F245,2)</f>
        <v>46.5</v>
      </c>
    </row>
    <row r="246" spans="1:8" hidden="1">
      <c r="A246" s="225"/>
      <c r="B246" s="118"/>
      <c r="C246" s="212" t="s">
        <v>201</v>
      </c>
      <c r="D246" s="212"/>
      <c r="E246" s="223" t="s">
        <v>118</v>
      </c>
      <c r="F246" s="210">
        <v>1.39</v>
      </c>
      <c r="G246" s="132">
        <f>[11]SSR!$D$86</f>
        <v>370</v>
      </c>
      <c r="H246" s="164">
        <f>TRUNC(G246*F246,2)</f>
        <v>514.29999999999995</v>
      </c>
    </row>
    <row r="247" spans="1:8" hidden="1">
      <c r="A247" s="225"/>
      <c r="B247" s="118"/>
      <c r="C247" s="66" t="str">
        <f>'[11]Input (R)'!$C$21</f>
        <v xml:space="preserve"> Add M.B.A allowence 20.00% on labour</v>
      </c>
      <c r="D247" s="66"/>
      <c r="E247" s="133">
        <f>'[11]Input (R)'!$D$21</f>
        <v>0</v>
      </c>
      <c r="F247" s="134" t="s">
        <v>202</v>
      </c>
      <c r="G247" s="132">
        <f>SUM(H245:H246)</f>
        <v>560.79999999999995</v>
      </c>
      <c r="H247" s="135">
        <f>TRUNC(G247*E247,2)</f>
        <v>0</v>
      </c>
    </row>
    <row r="248" spans="1:8" s="229" customFormat="1" hidden="1">
      <c r="A248" s="226"/>
      <c r="B248" s="173"/>
      <c r="C248" s="175" t="s">
        <v>205</v>
      </c>
      <c r="D248" s="175"/>
      <c r="E248" s="228"/>
      <c r="F248" s="177"/>
      <c r="G248" s="178"/>
      <c r="H248" s="179">
        <f>SUM(H238:H247)</f>
        <v>3106.74</v>
      </c>
    </row>
    <row r="249" spans="1:8" hidden="1">
      <c r="A249" s="225"/>
      <c r="B249" s="118"/>
      <c r="C249" s="234"/>
      <c r="D249" s="234"/>
      <c r="E249" s="130"/>
      <c r="F249" s="170"/>
      <c r="G249" s="164"/>
      <c r="H249" s="170"/>
    </row>
    <row r="250" spans="1:8" hidden="1">
      <c r="A250" s="225"/>
      <c r="B250" s="118" t="s">
        <v>231</v>
      </c>
      <c r="C250" s="247" t="s">
        <v>305</v>
      </c>
      <c r="D250" s="234"/>
      <c r="E250" s="130"/>
      <c r="F250" s="170"/>
      <c r="G250" s="164"/>
      <c r="H250" s="170"/>
    </row>
    <row r="251" spans="1:8" hidden="1">
      <c r="A251" s="225"/>
      <c r="B251" s="118"/>
      <c r="C251" s="234" t="s">
        <v>306</v>
      </c>
      <c r="D251" s="234"/>
      <c r="E251" s="223" t="s">
        <v>21</v>
      </c>
      <c r="F251" s="170">
        <v>1</v>
      </c>
      <c r="G251" s="170">
        <f>$H$248</f>
        <v>3106.74</v>
      </c>
      <c r="H251" s="164">
        <f>TRUNC(G251*F251,2)</f>
        <v>3106.74</v>
      </c>
    </row>
    <row r="252" spans="1:8" ht="31.2" hidden="1">
      <c r="A252" s="225"/>
      <c r="B252" s="118"/>
      <c r="C252" s="234" t="s">
        <v>307</v>
      </c>
      <c r="D252" s="234"/>
      <c r="E252" s="130" t="s">
        <v>39</v>
      </c>
      <c r="F252" s="248">
        <v>1.66</v>
      </c>
      <c r="G252" s="249">
        <f>[11]SSR!$D$363</f>
        <v>920</v>
      </c>
      <c r="H252" s="250">
        <f>TRUNC(G252*F252,2)</f>
        <v>1527.2</v>
      </c>
    </row>
    <row r="253" spans="1:8" hidden="1">
      <c r="A253" s="225"/>
      <c r="B253" s="118"/>
      <c r="C253" s="232" t="s">
        <v>205</v>
      </c>
      <c r="D253" s="232"/>
      <c r="E253" s="130"/>
      <c r="F253" s="210"/>
      <c r="G253" s="164"/>
      <c r="H253" s="128">
        <f>SUM(H251:H252)</f>
        <v>4633.9399999999996</v>
      </c>
    </row>
    <row r="254" spans="1:8" hidden="1">
      <c r="A254" s="225"/>
      <c r="B254" s="118"/>
      <c r="C254" s="107" t="str">
        <f>'[11]Input (R)'!$C$22</f>
        <v>Overheads &amp; Contractors Profit @ 13.615%</v>
      </c>
      <c r="D254" s="216"/>
      <c r="E254" s="138">
        <f>'[11]Input (R)'!$D$22</f>
        <v>0.13614999999999999</v>
      </c>
      <c r="F254" s="134" t="s">
        <v>202</v>
      </c>
      <c r="G254" s="132">
        <f>H253</f>
        <v>4633.9399999999996</v>
      </c>
      <c r="H254" s="135">
        <f>TRUNC(G254*E254,2)</f>
        <v>630.91</v>
      </c>
    </row>
    <row r="255" spans="1:8" s="229" customFormat="1" hidden="1">
      <c r="A255" s="226"/>
      <c r="B255" s="173"/>
      <c r="C255" s="251" t="s">
        <v>308</v>
      </c>
      <c r="D255" s="251"/>
      <c r="E255" s="252"/>
      <c r="F255" s="177"/>
      <c r="G255" s="178"/>
      <c r="H255" s="179">
        <f>SUM(H253:H254)</f>
        <v>5264.8499999999995</v>
      </c>
    </row>
    <row r="256" spans="1:8" hidden="1">
      <c r="A256" s="225"/>
      <c r="B256" s="118"/>
      <c r="C256" s="234"/>
      <c r="D256" s="234"/>
      <c r="E256" s="130"/>
      <c r="F256" s="170"/>
      <c r="G256" s="164"/>
      <c r="H256" s="170"/>
    </row>
    <row r="257" spans="1:8" hidden="1">
      <c r="A257" s="225"/>
      <c r="B257" s="118" t="s">
        <v>244</v>
      </c>
      <c r="C257" s="247" t="s">
        <v>309</v>
      </c>
      <c r="D257" s="234"/>
      <c r="E257" s="130"/>
      <c r="F257" s="170"/>
      <c r="G257" s="164"/>
      <c r="H257" s="170"/>
    </row>
    <row r="258" spans="1:8" hidden="1">
      <c r="A258" s="225"/>
      <c r="B258" s="118"/>
      <c r="C258" s="234" t="s">
        <v>306</v>
      </c>
      <c r="D258" s="234"/>
      <c r="E258" s="223" t="s">
        <v>21</v>
      </c>
      <c r="F258" s="210">
        <v>1</v>
      </c>
      <c r="G258" s="170">
        <f>$H$248</f>
        <v>3106.74</v>
      </c>
      <c r="H258" s="164">
        <f>TRUNC(G258*F258,2)</f>
        <v>3106.74</v>
      </c>
    </row>
    <row r="259" spans="1:8" ht="31.2" hidden="1">
      <c r="A259" s="225"/>
      <c r="B259" s="118"/>
      <c r="C259" s="234" t="s">
        <v>310</v>
      </c>
      <c r="D259" s="234"/>
      <c r="E259" s="130" t="s">
        <v>39</v>
      </c>
      <c r="F259" s="253">
        <v>2.2200000000000002</v>
      </c>
      <c r="G259" s="249">
        <f>[11]SSR!$D$363</f>
        <v>920</v>
      </c>
      <c r="H259" s="248">
        <f>TRUNC(G259*F259,2)</f>
        <v>2042.4</v>
      </c>
    </row>
    <row r="260" spans="1:8" hidden="1">
      <c r="A260" s="225"/>
      <c r="B260" s="118"/>
      <c r="C260" s="232" t="s">
        <v>205</v>
      </c>
      <c r="D260" s="232"/>
      <c r="E260" s="130"/>
      <c r="F260" s="210"/>
      <c r="G260" s="164"/>
      <c r="H260" s="128">
        <f>SUM(H258:H259)</f>
        <v>5149.1399999999994</v>
      </c>
    </row>
    <row r="261" spans="1:8" hidden="1">
      <c r="A261" s="225"/>
      <c r="B261" s="118"/>
      <c r="C261" s="107" t="str">
        <f>'[11]Input (R)'!$C$22</f>
        <v>Overheads &amp; Contractors Profit @ 13.615%</v>
      </c>
      <c r="D261" s="216"/>
      <c r="E261" s="138">
        <f>'[11]Input (R)'!$D$22</f>
        <v>0.13614999999999999</v>
      </c>
      <c r="F261" s="134" t="s">
        <v>202</v>
      </c>
      <c r="G261" s="132">
        <f>H260</f>
        <v>5149.1399999999994</v>
      </c>
      <c r="H261" s="135">
        <f>TRUNC(G261*E261,2)</f>
        <v>701.05</v>
      </c>
    </row>
    <row r="262" spans="1:8" s="229" customFormat="1" hidden="1">
      <c r="A262" s="226"/>
      <c r="B262" s="173"/>
      <c r="C262" s="251" t="s">
        <v>95</v>
      </c>
      <c r="D262" s="251"/>
      <c r="E262" s="252"/>
      <c r="F262" s="177"/>
      <c r="G262" s="178"/>
      <c r="H262" s="179">
        <f>SUM(H260:H261)</f>
        <v>5850.19</v>
      </c>
    </row>
    <row r="263" spans="1:8" hidden="1">
      <c r="A263" s="225"/>
      <c r="B263" s="118"/>
      <c r="C263" s="234"/>
      <c r="D263" s="234"/>
      <c r="E263" s="130"/>
      <c r="F263" s="170"/>
      <c r="G263" s="164"/>
      <c r="H263" s="170"/>
    </row>
    <row r="264" spans="1:8" ht="15" hidden="1" customHeight="1">
      <c r="A264" s="991" t="s">
        <v>311</v>
      </c>
      <c r="B264" s="118">
        <f>B235+1</f>
        <v>18</v>
      </c>
      <c r="C264" s="254" t="s">
        <v>312</v>
      </c>
      <c r="D264" s="254"/>
      <c r="E264" s="223"/>
      <c r="F264" s="210"/>
      <c r="G264" s="164"/>
      <c r="H264" s="170"/>
    </row>
    <row r="265" spans="1:8" ht="123.75" hidden="1" customHeight="1">
      <c r="A265" s="991"/>
      <c r="B265" s="118" t="s">
        <v>313</v>
      </c>
      <c r="C265" s="994" t="s">
        <v>314</v>
      </c>
      <c r="D265" s="994"/>
      <c r="E265" s="994"/>
      <c r="F265" s="994"/>
      <c r="G265" s="994"/>
      <c r="H265" s="255"/>
    </row>
    <row r="266" spans="1:8" hidden="1">
      <c r="A266" s="991"/>
      <c r="B266" s="118" t="s">
        <v>315</v>
      </c>
      <c r="C266" s="1009" t="s">
        <v>316</v>
      </c>
      <c r="D266" s="1010"/>
      <c r="E266" s="1010"/>
      <c r="F266" s="1010"/>
      <c r="G266" s="1011"/>
      <c r="H266" s="210"/>
    </row>
    <row r="267" spans="1:8" hidden="1">
      <c r="A267" s="991"/>
      <c r="B267" s="118"/>
      <c r="C267" s="212" t="s">
        <v>273</v>
      </c>
      <c r="D267" s="212"/>
      <c r="E267" s="223"/>
      <c r="F267" s="210"/>
      <c r="G267" s="164"/>
      <c r="H267" s="210"/>
    </row>
    <row r="268" spans="1:8" hidden="1">
      <c r="A268" s="225"/>
      <c r="B268" s="118"/>
      <c r="C268" s="232" t="s">
        <v>317</v>
      </c>
      <c r="D268" s="232"/>
      <c r="E268" s="130" t="s">
        <v>21</v>
      </c>
      <c r="F268" s="256">
        <v>0.9</v>
      </c>
      <c r="G268" s="128">
        <f>'[11]Lead ( R)'!$Q$17</f>
        <v>1435.19</v>
      </c>
      <c r="H268" s="170">
        <f t="shared" ref="H268:H280" si="0">TRUNC(G268*F268,2)</f>
        <v>1291.67</v>
      </c>
    </row>
    <row r="269" spans="1:8" hidden="1">
      <c r="A269" s="225"/>
      <c r="B269" s="118"/>
      <c r="C269" s="232" t="s">
        <v>318</v>
      </c>
      <c r="D269" s="232"/>
      <c r="E269" s="130" t="s">
        <v>21</v>
      </c>
      <c r="F269" s="256">
        <v>0.45</v>
      </c>
      <c r="G269" s="164">
        <f>'[11]Lead ( R)'!$Q$9</f>
        <v>233.57999999999998</v>
      </c>
      <c r="H269" s="170">
        <f t="shared" si="0"/>
        <v>105.11</v>
      </c>
    </row>
    <row r="270" spans="1:8" hidden="1">
      <c r="A270" s="225"/>
      <c r="B270" s="118"/>
      <c r="C270" s="232" t="s">
        <v>24</v>
      </c>
      <c r="D270" s="232"/>
      <c r="E270" s="130" t="s">
        <v>25</v>
      </c>
      <c r="F270" s="256">
        <v>400</v>
      </c>
      <c r="G270" s="224">
        <f>'[11]Lead ( R)'!$Q$20</f>
        <v>4.8</v>
      </c>
      <c r="H270" s="170">
        <f t="shared" si="0"/>
        <v>1920</v>
      </c>
    </row>
    <row r="271" spans="1:8" hidden="1">
      <c r="A271" s="225"/>
      <c r="B271" s="118"/>
      <c r="C271" s="212" t="s">
        <v>319</v>
      </c>
      <c r="D271" s="212"/>
      <c r="E271" s="130"/>
      <c r="F271" s="256"/>
      <c r="G271" s="164"/>
      <c r="H271" s="257"/>
    </row>
    <row r="272" spans="1:8" hidden="1">
      <c r="A272" s="225"/>
      <c r="B272" s="118"/>
      <c r="C272" s="232" t="s">
        <v>28</v>
      </c>
      <c r="D272" s="232"/>
      <c r="E272" s="130" t="s">
        <v>118</v>
      </c>
      <c r="F272" s="256">
        <v>0.13300000000000001</v>
      </c>
      <c r="G272" s="128">
        <f>[11]SSR!$D$74</f>
        <v>465</v>
      </c>
      <c r="H272" s="170">
        <f t="shared" si="0"/>
        <v>61.84</v>
      </c>
    </row>
    <row r="273" spans="1:8" s="101" customFormat="1" hidden="1">
      <c r="A273" s="109"/>
      <c r="B273" s="137"/>
      <c r="C273" s="232" t="s">
        <v>29</v>
      </c>
      <c r="D273" s="232"/>
      <c r="E273" s="130" t="s">
        <v>118</v>
      </c>
      <c r="F273" s="258">
        <v>0.26700000000000002</v>
      </c>
      <c r="G273" s="128">
        <f>[11]SSR!$D$83</f>
        <v>420</v>
      </c>
      <c r="H273" s="170">
        <f t="shared" si="0"/>
        <v>112.14</v>
      </c>
    </row>
    <row r="274" spans="1:8" s="101" customFormat="1" hidden="1">
      <c r="A274" s="109"/>
      <c r="B274" s="137"/>
      <c r="C274" s="259" t="s">
        <v>320</v>
      </c>
      <c r="D274" s="259"/>
      <c r="E274" s="130" t="s">
        <v>118</v>
      </c>
      <c r="F274" s="260">
        <v>3.6</v>
      </c>
      <c r="G274" s="132">
        <f>[11]SSR!$D$86</f>
        <v>370</v>
      </c>
      <c r="H274" s="170">
        <f t="shared" si="0"/>
        <v>1332</v>
      </c>
    </row>
    <row r="275" spans="1:8" hidden="1">
      <c r="A275" s="225"/>
      <c r="B275" s="118"/>
      <c r="C275" s="66" t="str">
        <f>'[11]Input (R)'!$C$21</f>
        <v xml:space="preserve"> Add M.B.A allowence 20.00% on labour</v>
      </c>
      <c r="D275" s="66"/>
      <c r="E275" s="133">
        <f>'[11]Input (R)'!$D$21</f>
        <v>0</v>
      </c>
      <c r="F275" s="134" t="s">
        <v>202</v>
      </c>
      <c r="G275" s="132">
        <f>SUM(H272:H274)</f>
        <v>1505.98</v>
      </c>
      <c r="H275" s="135">
        <f>TRUNC(G275*E275,2)</f>
        <v>0</v>
      </c>
    </row>
    <row r="276" spans="1:8" s="101" customFormat="1" hidden="1">
      <c r="A276" s="109"/>
      <c r="B276" s="137"/>
      <c r="C276" s="232" t="s">
        <v>276</v>
      </c>
      <c r="D276" s="232"/>
      <c r="E276" s="130"/>
      <c r="F276" s="258"/>
      <c r="G276" s="128"/>
      <c r="H276" s="257"/>
    </row>
    <row r="277" spans="1:8" s="101" customFormat="1" ht="31.2" hidden="1">
      <c r="A277" s="109"/>
      <c r="B277" s="137"/>
      <c r="C277" s="232" t="s">
        <v>304</v>
      </c>
      <c r="D277" s="232"/>
      <c r="E277" s="130" t="s">
        <v>259</v>
      </c>
      <c r="F277" s="258">
        <v>1</v>
      </c>
      <c r="G277" s="164">
        <f>[11]SSR!$G$167</f>
        <v>356.5</v>
      </c>
      <c r="H277" s="170">
        <f t="shared" si="0"/>
        <v>356.5</v>
      </c>
    </row>
    <row r="278" spans="1:8" s="101" customFormat="1" hidden="1">
      <c r="A278" s="109"/>
      <c r="B278" s="137"/>
      <c r="C278" s="232" t="s">
        <v>321</v>
      </c>
      <c r="D278" s="232"/>
      <c r="E278" s="253" t="s">
        <v>322</v>
      </c>
      <c r="F278" s="261">
        <v>0.13300000000000001</v>
      </c>
      <c r="G278" s="128">
        <v>0</v>
      </c>
      <c r="H278" s="170">
        <f t="shared" si="0"/>
        <v>0</v>
      </c>
    </row>
    <row r="279" spans="1:8" s="101" customFormat="1" hidden="1">
      <c r="A279" s="109"/>
      <c r="B279" s="137"/>
      <c r="C279" s="232" t="s">
        <v>323</v>
      </c>
      <c r="D279" s="232"/>
      <c r="E279" s="253" t="s">
        <v>322</v>
      </c>
      <c r="F279" s="261">
        <v>0.66700000000000004</v>
      </c>
      <c r="G279" s="128">
        <f>[11]SSR!$E$170</f>
        <v>71.680000000000007</v>
      </c>
      <c r="H279" s="170">
        <f t="shared" si="0"/>
        <v>47.81</v>
      </c>
    </row>
    <row r="280" spans="1:8" s="101" customFormat="1" hidden="1">
      <c r="A280" s="109"/>
      <c r="B280" s="137"/>
      <c r="C280" s="232" t="s">
        <v>292</v>
      </c>
      <c r="D280" s="232"/>
      <c r="E280" s="130" t="s">
        <v>293</v>
      </c>
      <c r="F280" s="258">
        <v>1.2</v>
      </c>
      <c r="G280" s="164">
        <f>[11]SSR!$E$176</f>
        <v>77</v>
      </c>
      <c r="H280" s="170">
        <f t="shared" si="0"/>
        <v>92.4</v>
      </c>
    </row>
    <row r="281" spans="1:8" hidden="1">
      <c r="A281" s="172"/>
      <c r="B281" s="118"/>
      <c r="C281" s="232" t="s">
        <v>324</v>
      </c>
      <c r="D281" s="232"/>
      <c r="E281" s="130"/>
      <c r="F281" s="210"/>
      <c r="G281" s="164"/>
      <c r="H281" s="262">
        <f>SUM(H268:H280)</f>
        <v>5319.47</v>
      </c>
    </row>
    <row r="282" spans="1:8" hidden="1">
      <c r="A282" s="172"/>
      <c r="B282" s="118"/>
      <c r="C282" s="232"/>
      <c r="D282" s="232"/>
      <c r="E282" s="130"/>
      <c r="F282" s="210"/>
      <c r="G282" s="164"/>
      <c r="H282" s="164"/>
    </row>
    <row r="283" spans="1:8" hidden="1">
      <c r="A283" s="172"/>
      <c r="B283" s="118" t="s">
        <v>231</v>
      </c>
      <c r="C283" s="263" t="s">
        <v>325</v>
      </c>
      <c r="D283" s="232"/>
      <c r="E283" s="130"/>
      <c r="F283" s="210"/>
      <c r="G283" s="164"/>
      <c r="H283" s="164"/>
    </row>
    <row r="284" spans="1:8" hidden="1">
      <c r="A284" s="172"/>
      <c r="B284" s="118"/>
      <c r="C284" s="232" t="s">
        <v>326</v>
      </c>
      <c r="D284" s="232"/>
      <c r="E284" s="130" t="s">
        <v>327</v>
      </c>
      <c r="F284" s="258">
        <v>1</v>
      </c>
      <c r="G284" s="164">
        <f>$H$281</f>
        <v>5319.47</v>
      </c>
      <c r="H284" s="170">
        <f>TRUNC(G284*F284,2)</f>
        <v>5319.47</v>
      </c>
    </row>
    <row r="285" spans="1:8" hidden="1">
      <c r="A285" s="225"/>
      <c r="B285" s="137"/>
      <c r="C285" s="232" t="s">
        <v>328</v>
      </c>
      <c r="D285" s="232"/>
      <c r="E285" s="264"/>
      <c r="F285" s="110"/>
      <c r="G285" s="110"/>
      <c r="H285" s="110"/>
    </row>
    <row r="286" spans="1:8" hidden="1">
      <c r="A286" s="225"/>
      <c r="B286" s="137"/>
      <c r="C286" s="232" t="s">
        <v>329</v>
      </c>
      <c r="D286" s="232"/>
      <c r="E286" s="130" t="s">
        <v>327</v>
      </c>
      <c r="F286" s="258">
        <v>1</v>
      </c>
      <c r="G286" s="128">
        <f>[11]SSR!$C$234</f>
        <v>277</v>
      </c>
      <c r="H286" s="170">
        <f>TRUNC(G286*F286,2)</f>
        <v>277</v>
      </c>
    </row>
    <row r="287" spans="1:8" hidden="1">
      <c r="A287" s="225"/>
      <c r="B287" s="137"/>
      <c r="C287" s="232" t="s">
        <v>330</v>
      </c>
      <c r="D287" s="232"/>
      <c r="E287" s="130" t="s">
        <v>327</v>
      </c>
      <c r="F287" s="258">
        <v>1</v>
      </c>
      <c r="G287" s="128">
        <f>[11]SSR!$D$234</f>
        <v>473</v>
      </c>
      <c r="H287" s="170">
        <f>TRUNC(G287*F287,2)</f>
        <v>473</v>
      </c>
    </row>
    <row r="288" spans="1:8" hidden="1">
      <c r="A288" s="225"/>
      <c r="B288" s="118"/>
      <c r="C288" s="66" t="str">
        <f>'[11]Input (R)'!$C$21</f>
        <v xml:space="preserve"> Add M.B.A allowence 20.00% on labour</v>
      </c>
      <c r="D288" s="66"/>
      <c r="E288" s="133">
        <f>'[11]Input (R)'!$D$21</f>
        <v>0</v>
      </c>
      <c r="F288" s="134" t="s">
        <v>202</v>
      </c>
      <c r="G288" s="132">
        <f>H287</f>
        <v>473</v>
      </c>
      <c r="H288" s="135">
        <f>TRUNC(G288*E288,2)</f>
        <v>0</v>
      </c>
    </row>
    <row r="289" spans="1:8" hidden="1">
      <c r="A289" s="172"/>
      <c r="B289" s="118"/>
      <c r="C289" s="232" t="s">
        <v>205</v>
      </c>
      <c r="D289" s="232"/>
      <c r="E289" s="130"/>
      <c r="F289" s="210"/>
      <c r="G289" s="164"/>
      <c r="H289" s="128">
        <f>SUM(H284:H288)</f>
        <v>6069.47</v>
      </c>
    </row>
    <row r="290" spans="1:8" hidden="1">
      <c r="A290" s="225"/>
      <c r="B290" s="118"/>
      <c r="C290" s="107" t="str">
        <f>'[11]Input (R)'!$C$22</f>
        <v>Overheads &amp; Contractors Profit @ 13.615%</v>
      </c>
      <c r="D290" s="216"/>
      <c r="E290" s="138">
        <f>'[11]Input (R)'!$D$22</f>
        <v>0.13614999999999999</v>
      </c>
      <c r="F290" s="134" t="s">
        <v>202</v>
      </c>
      <c r="G290" s="132">
        <f>H289</f>
        <v>6069.47</v>
      </c>
      <c r="H290" s="135">
        <f>TRUNC(G290*E290,2)</f>
        <v>826.35</v>
      </c>
    </row>
    <row r="291" spans="1:8" s="229" customFormat="1" hidden="1">
      <c r="A291" s="265"/>
      <c r="B291" s="173"/>
      <c r="C291" s="251" t="s">
        <v>308</v>
      </c>
      <c r="D291" s="251"/>
      <c r="E291" s="252"/>
      <c r="F291" s="177"/>
      <c r="G291" s="178"/>
      <c r="H291" s="179">
        <f>SUM(H289:H290)</f>
        <v>6895.8200000000006</v>
      </c>
    </row>
    <row r="292" spans="1:8" hidden="1">
      <c r="A292" s="172"/>
      <c r="B292" s="118"/>
      <c r="C292" s="232"/>
      <c r="D292" s="232"/>
      <c r="E292" s="130"/>
      <c r="F292" s="210"/>
      <c r="G292" s="164"/>
      <c r="H292" s="164"/>
    </row>
    <row r="293" spans="1:8" hidden="1">
      <c r="A293" s="172"/>
      <c r="B293" s="118" t="s">
        <v>244</v>
      </c>
      <c r="C293" s="263" t="s">
        <v>331</v>
      </c>
      <c r="D293" s="232"/>
      <c r="E293" s="130"/>
      <c r="F293" s="210"/>
      <c r="G293" s="164"/>
      <c r="H293" s="164"/>
    </row>
    <row r="294" spans="1:8" hidden="1">
      <c r="A294" s="172"/>
      <c r="B294" s="118"/>
      <c r="C294" s="232" t="s">
        <v>326</v>
      </c>
      <c r="D294" s="232"/>
      <c r="E294" s="130" t="s">
        <v>327</v>
      </c>
      <c r="F294" s="258">
        <v>1</v>
      </c>
      <c r="G294" s="164">
        <f>$H$281</f>
        <v>5319.47</v>
      </c>
      <c r="H294" s="170">
        <f>TRUNC(G294*F294,2)</f>
        <v>5319.47</v>
      </c>
    </row>
    <row r="295" spans="1:8" hidden="1">
      <c r="A295" s="225"/>
      <c r="B295" s="137"/>
      <c r="C295" s="232" t="s">
        <v>328</v>
      </c>
      <c r="D295" s="232"/>
      <c r="E295" s="130"/>
      <c r="F295" s="258"/>
      <c r="G295" s="128"/>
      <c r="H295" s="170"/>
    </row>
    <row r="296" spans="1:8" hidden="1">
      <c r="A296" s="225"/>
      <c r="B296" s="137"/>
      <c r="C296" s="232" t="s">
        <v>329</v>
      </c>
      <c r="D296" s="232"/>
      <c r="E296" s="130" t="s">
        <v>327</v>
      </c>
      <c r="F296" s="258">
        <v>1</v>
      </c>
      <c r="G296" s="128">
        <f>[11]SSR!$C$235</f>
        <v>61</v>
      </c>
      <c r="H296" s="170">
        <f>TRUNC(G296*F296,2)</f>
        <v>61</v>
      </c>
    </row>
    <row r="297" spans="1:8" hidden="1">
      <c r="A297" s="225"/>
      <c r="B297" s="137"/>
      <c r="C297" s="232" t="s">
        <v>330</v>
      </c>
      <c r="D297" s="232"/>
      <c r="E297" s="130" t="s">
        <v>327</v>
      </c>
      <c r="F297" s="258">
        <v>1</v>
      </c>
      <c r="G297" s="128">
        <f>[11]SSR!$D$235</f>
        <v>244</v>
      </c>
      <c r="H297" s="170">
        <f>TRUNC(G297*F297,2)</f>
        <v>244</v>
      </c>
    </row>
    <row r="298" spans="1:8" hidden="1">
      <c r="A298" s="225"/>
      <c r="B298" s="118"/>
      <c r="C298" s="66" t="str">
        <f>'[11]Input (R)'!$C$21</f>
        <v xml:space="preserve"> Add M.B.A allowence 20.00% on labour</v>
      </c>
      <c r="D298" s="66"/>
      <c r="E298" s="133">
        <f>'[11]Input (R)'!$D$21</f>
        <v>0</v>
      </c>
      <c r="F298" s="134" t="s">
        <v>202</v>
      </c>
      <c r="G298" s="132">
        <f>H297</f>
        <v>244</v>
      </c>
      <c r="H298" s="135">
        <f>TRUNC(G298*E298,2)</f>
        <v>0</v>
      </c>
    </row>
    <row r="299" spans="1:8" hidden="1">
      <c r="A299" s="172"/>
      <c r="B299" s="118"/>
      <c r="C299" s="232" t="s">
        <v>205</v>
      </c>
      <c r="D299" s="232"/>
      <c r="E299" s="130"/>
      <c r="F299" s="210"/>
      <c r="G299" s="164"/>
      <c r="H299" s="128">
        <f>SUM(H294:H298)</f>
        <v>5624.47</v>
      </c>
    </row>
    <row r="300" spans="1:8" hidden="1">
      <c r="A300" s="225"/>
      <c r="B300" s="118"/>
      <c r="C300" s="107" t="str">
        <f>'[11]Input (R)'!$C$22</f>
        <v>Overheads &amp; Contractors Profit @ 13.615%</v>
      </c>
      <c r="D300" s="216"/>
      <c r="E300" s="138">
        <f>'[11]Input (R)'!$D$22</f>
        <v>0.13614999999999999</v>
      </c>
      <c r="F300" s="134" t="s">
        <v>202</v>
      </c>
      <c r="G300" s="132">
        <f>H299</f>
        <v>5624.47</v>
      </c>
      <c r="H300" s="135">
        <f>TRUNC(G300*E300,2)</f>
        <v>765.77</v>
      </c>
    </row>
    <row r="301" spans="1:8" s="229" customFormat="1" hidden="1">
      <c r="A301" s="265"/>
      <c r="B301" s="173"/>
      <c r="C301" s="233" t="s">
        <v>295</v>
      </c>
      <c r="D301" s="233"/>
      <c r="E301" s="252"/>
      <c r="F301" s="177"/>
      <c r="G301" s="178"/>
      <c r="H301" s="179">
        <f>SUM(H299:H300)</f>
        <v>6390.24</v>
      </c>
    </row>
    <row r="302" spans="1:8" hidden="1">
      <c r="A302" s="172"/>
      <c r="B302" s="118"/>
      <c r="C302" s="232"/>
      <c r="D302" s="232"/>
      <c r="E302" s="130"/>
      <c r="F302" s="210"/>
      <c r="G302" s="164"/>
      <c r="H302" s="164"/>
    </row>
    <row r="303" spans="1:8" hidden="1">
      <c r="A303" s="172"/>
      <c r="B303" s="118" t="s">
        <v>332</v>
      </c>
      <c r="C303" s="263" t="s">
        <v>333</v>
      </c>
      <c r="D303" s="232"/>
      <c r="E303" s="130"/>
      <c r="F303" s="210"/>
      <c r="G303" s="164"/>
      <c r="H303" s="164"/>
    </row>
    <row r="304" spans="1:8" hidden="1">
      <c r="A304" s="172"/>
      <c r="B304" s="118"/>
      <c r="C304" s="232" t="s">
        <v>326</v>
      </c>
      <c r="D304" s="232"/>
      <c r="E304" s="130" t="s">
        <v>327</v>
      </c>
      <c r="F304" s="258">
        <v>1</v>
      </c>
      <c r="G304" s="185">
        <f>$H$281</f>
        <v>5319.47</v>
      </c>
      <c r="H304" s="170">
        <f>TRUNC(G304*F304,2)</f>
        <v>5319.47</v>
      </c>
    </row>
    <row r="305" spans="1:8" hidden="1">
      <c r="A305" s="225"/>
      <c r="B305" s="137"/>
      <c r="C305" s="232" t="s">
        <v>328</v>
      </c>
      <c r="D305" s="232"/>
      <c r="E305" s="130"/>
      <c r="F305" s="258"/>
      <c r="G305" s="128"/>
      <c r="H305" s="170"/>
    </row>
    <row r="306" spans="1:8" hidden="1">
      <c r="A306" s="225"/>
      <c r="B306" s="137"/>
      <c r="C306" s="232" t="s">
        <v>329</v>
      </c>
      <c r="D306" s="232"/>
      <c r="E306" s="130" t="s">
        <v>327</v>
      </c>
      <c r="F306" s="258">
        <v>1</v>
      </c>
      <c r="G306" s="128">
        <v>1335</v>
      </c>
      <c r="H306" s="170">
        <f>TRUNC(G306*F306,2)</f>
        <v>1335</v>
      </c>
    </row>
    <row r="307" spans="1:8" hidden="1">
      <c r="A307" s="225"/>
      <c r="B307" s="137"/>
      <c r="C307" s="232" t="s">
        <v>330</v>
      </c>
      <c r="D307" s="232"/>
      <c r="E307" s="130" t="s">
        <v>327</v>
      </c>
      <c r="F307" s="258">
        <v>1</v>
      </c>
      <c r="G307" s="128">
        <v>1141</v>
      </c>
      <c r="H307" s="170">
        <f>TRUNC(G307*F307,2)</f>
        <v>1141</v>
      </c>
    </row>
    <row r="308" spans="1:8" hidden="1">
      <c r="A308" s="225"/>
      <c r="B308" s="118"/>
      <c r="C308" s="66" t="str">
        <f>'[11]Input (R)'!$C$21</f>
        <v xml:space="preserve"> Add M.B.A allowence 20.00% on labour</v>
      </c>
      <c r="D308" s="66"/>
      <c r="E308" s="133">
        <f>'[11]Input (R)'!$D$21</f>
        <v>0</v>
      </c>
      <c r="F308" s="134" t="s">
        <v>202</v>
      </c>
      <c r="G308" s="132">
        <f>H307</f>
        <v>1141</v>
      </c>
      <c r="H308" s="135">
        <f>TRUNC(G308*E308,2)</f>
        <v>0</v>
      </c>
    </row>
    <row r="309" spans="1:8" hidden="1">
      <c r="A309" s="172"/>
      <c r="B309" s="118"/>
      <c r="C309" s="232" t="s">
        <v>205</v>
      </c>
      <c r="D309" s="232"/>
      <c r="E309" s="130"/>
      <c r="F309" s="210"/>
      <c r="G309" s="164"/>
      <c r="H309" s="128">
        <f>SUM(H304:H308)</f>
        <v>7795.47</v>
      </c>
    </row>
    <row r="310" spans="1:8" hidden="1">
      <c r="A310" s="225"/>
      <c r="B310" s="118"/>
      <c r="C310" s="107" t="str">
        <f>'[11]Input (R)'!$C$22</f>
        <v>Overheads &amp; Contractors Profit @ 13.615%</v>
      </c>
      <c r="D310" s="216"/>
      <c r="E310" s="138">
        <f>'[11]Input (R)'!$D$22</f>
        <v>0.13614999999999999</v>
      </c>
      <c r="F310" s="134" t="s">
        <v>202</v>
      </c>
      <c r="G310" s="132">
        <f>H309</f>
        <v>7795.47</v>
      </c>
      <c r="H310" s="135">
        <f>TRUNC(G310*E310,2)</f>
        <v>1061.3499999999999</v>
      </c>
    </row>
    <row r="311" spans="1:8" s="229" customFormat="1" hidden="1">
      <c r="A311" s="265"/>
      <c r="B311" s="173"/>
      <c r="C311" s="233" t="s">
        <v>295</v>
      </c>
      <c r="D311" s="233"/>
      <c r="E311" s="252"/>
      <c r="F311" s="177"/>
      <c r="G311" s="178"/>
      <c r="H311" s="208">
        <f>SUM(H309:H310)</f>
        <v>8856.82</v>
      </c>
    </row>
    <row r="312" spans="1:8" hidden="1">
      <c r="A312" s="172"/>
      <c r="B312" s="118"/>
      <c r="C312" s="232"/>
      <c r="D312" s="232"/>
      <c r="E312" s="130"/>
      <c r="F312" s="210"/>
      <c r="G312" s="164"/>
      <c r="H312" s="164"/>
    </row>
    <row r="313" spans="1:8" hidden="1">
      <c r="A313" s="172"/>
      <c r="B313" s="118" t="s">
        <v>334</v>
      </c>
      <c r="C313" s="263" t="s">
        <v>335</v>
      </c>
      <c r="D313" s="232"/>
      <c r="E313" s="130"/>
      <c r="F313" s="210"/>
      <c r="G313" s="164"/>
      <c r="H313" s="164"/>
    </row>
    <row r="314" spans="1:8" hidden="1">
      <c r="A314" s="172"/>
      <c r="B314" s="118"/>
      <c r="C314" s="232" t="s">
        <v>326</v>
      </c>
      <c r="D314" s="232"/>
      <c r="E314" s="130" t="s">
        <v>327</v>
      </c>
      <c r="F314" s="258">
        <v>1</v>
      </c>
      <c r="G314" s="164">
        <f>$H$281</f>
        <v>5319.47</v>
      </c>
      <c r="H314" s="170">
        <f>TRUNC(G314*F314,2)</f>
        <v>5319.47</v>
      </c>
    </row>
    <row r="315" spans="1:8" hidden="1">
      <c r="A315" s="225"/>
      <c r="B315" s="137"/>
      <c r="C315" s="232" t="s">
        <v>328</v>
      </c>
      <c r="D315" s="232"/>
      <c r="E315" s="130"/>
      <c r="F315" s="258"/>
      <c r="G315" s="128"/>
      <c r="H315" s="170"/>
    </row>
    <row r="316" spans="1:8" hidden="1">
      <c r="A316" s="225"/>
      <c r="B316" s="137"/>
      <c r="C316" s="232" t="s">
        <v>329</v>
      </c>
      <c r="D316" s="232"/>
      <c r="E316" s="130" t="s">
        <v>327</v>
      </c>
      <c r="F316" s="258">
        <v>1</v>
      </c>
      <c r="G316" s="128">
        <f>[11]SSR!$C$237</f>
        <v>1335</v>
      </c>
      <c r="H316" s="170">
        <f>TRUNC(G316*F316,2)</f>
        <v>1335</v>
      </c>
    </row>
    <row r="317" spans="1:8" hidden="1">
      <c r="A317" s="225"/>
      <c r="B317" s="118"/>
      <c r="C317" s="232" t="s">
        <v>330</v>
      </c>
      <c r="D317" s="66"/>
      <c r="E317" s="130" t="s">
        <v>327</v>
      </c>
      <c r="F317" s="258">
        <v>1</v>
      </c>
      <c r="G317" s="132">
        <f>[11]SSR!$D$237</f>
        <v>1141</v>
      </c>
      <c r="H317" s="170">
        <f>TRUNC(G317*F317,2)</f>
        <v>1141</v>
      </c>
    </row>
    <row r="318" spans="1:8" hidden="1">
      <c r="A318" s="225"/>
      <c r="B318" s="118"/>
      <c r="C318" s="66" t="str">
        <f>'[11]Input (R)'!$C$21</f>
        <v xml:space="preserve"> Add M.B.A allowence 20.00% on labour</v>
      </c>
      <c r="D318" s="66"/>
      <c r="E318" s="133">
        <f>'[11]Input (R)'!$D$21</f>
        <v>0</v>
      </c>
      <c r="F318" s="134" t="s">
        <v>202</v>
      </c>
      <c r="G318" s="132">
        <f>H317</f>
        <v>1141</v>
      </c>
      <c r="H318" s="135">
        <f>TRUNC(G318*E318,2)</f>
        <v>0</v>
      </c>
    </row>
    <row r="319" spans="1:8" hidden="1">
      <c r="A319" s="172"/>
      <c r="B319" s="118"/>
      <c r="C319" s="232" t="s">
        <v>205</v>
      </c>
      <c r="D319" s="232"/>
      <c r="E319" s="130"/>
      <c r="F319" s="210"/>
      <c r="G319" s="164"/>
      <c r="H319" s="128">
        <f>SUM(H314:H318)</f>
        <v>7795.47</v>
      </c>
    </row>
    <row r="320" spans="1:8" hidden="1">
      <c r="A320" s="225"/>
      <c r="B320" s="118"/>
      <c r="C320" s="107" t="str">
        <f>'[11]Input (R)'!$C$22</f>
        <v>Overheads &amp; Contractors Profit @ 13.615%</v>
      </c>
      <c r="D320" s="216"/>
      <c r="E320" s="138">
        <f>'[11]Input (R)'!$D$22</f>
        <v>0.13614999999999999</v>
      </c>
      <c r="F320" s="134" t="s">
        <v>202</v>
      </c>
      <c r="G320" s="132">
        <f>H319</f>
        <v>7795.47</v>
      </c>
      <c r="H320" s="135">
        <f>TRUNC(G320*E320,2)</f>
        <v>1061.3499999999999</v>
      </c>
    </row>
    <row r="321" spans="1:10" s="229" customFormat="1" hidden="1">
      <c r="A321" s="265"/>
      <c r="B321" s="173"/>
      <c r="C321" s="233" t="s">
        <v>295</v>
      </c>
      <c r="D321" s="233"/>
      <c r="E321" s="252"/>
      <c r="F321" s="177"/>
      <c r="G321" s="178"/>
      <c r="H321" s="208">
        <f>SUM(H319:H320)</f>
        <v>8856.82</v>
      </c>
    </row>
    <row r="322" spans="1:10" hidden="1">
      <c r="A322" s="172"/>
      <c r="B322" s="118"/>
      <c r="C322" s="232"/>
      <c r="D322" s="232"/>
      <c r="E322" s="130"/>
      <c r="F322" s="210"/>
      <c r="G322" s="164"/>
      <c r="H322" s="164"/>
    </row>
    <row r="323" spans="1:10" hidden="1">
      <c r="A323" s="225"/>
      <c r="B323" s="118" t="s">
        <v>150</v>
      </c>
      <c r="C323" s="1009" t="s">
        <v>336</v>
      </c>
      <c r="D323" s="1010"/>
      <c r="E323" s="1010"/>
      <c r="F323" s="1010"/>
      <c r="G323" s="1011"/>
      <c r="H323" s="210"/>
    </row>
    <row r="324" spans="1:10" hidden="1">
      <c r="A324" s="225"/>
      <c r="B324" s="118"/>
      <c r="C324" s="212" t="s">
        <v>273</v>
      </c>
      <c r="D324" s="212"/>
      <c r="E324" s="223"/>
      <c r="F324" s="210"/>
      <c r="G324" s="164"/>
      <c r="H324" s="210"/>
    </row>
    <row r="325" spans="1:10" hidden="1">
      <c r="A325" s="225"/>
      <c r="B325" s="118"/>
      <c r="C325" s="232" t="s">
        <v>317</v>
      </c>
      <c r="D325" s="232"/>
      <c r="E325" s="130" t="s">
        <v>21</v>
      </c>
      <c r="F325" s="266">
        <v>0.9</v>
      </c>
      <c r="G325" s="128">
        <f>'[11]Lead ( R)'!$Q$17</f>
        <v>1435.19</v>
      </c>
      <c r="H325" s="170">
        <f>TRUNC(G325*F325,2)</f>
        <v>1291.67</v>
      </c>
    </row>
    <row r="326" spans="1:10" hidden="1">
      <c r="A326" s="225"/>
      <c r="B326" s="118"/>
      <c r="C326" s="232" t="s">
        <v>318</v>
      </c>
      <c r="D326" s="232"/>
      <c r="E326" s="130" t="s">
        <v>21</v>
      </c>
      <c r="F326" s="266">
        <v>0.45</v>
      </c>
      <c r="G326" s="164">
        <f>'[11]Lead ( R)'!$Q$9</f>
        <v>233.57999999999998</v>
      </c>
      <c r="H326" s="170">
        <f>TRUNC(G326*F326,2)</f>
        <v>105.11</v>
      </c>
    </row>
    <row r="327" spans="1:10" hidden="1">
      <c r="A327" s="225"/>
      <c r="B327" s="118"/>
      <c r="C327" s="232" t="s">
        <v>24</v>
      </c>
      <c r="D327" s="232"/>
      <c r="E327" s="130" t="s">
        <v>25</v>
      </c>
      <c r="F327" s="266">
        <v>400</v>
      </c>
      <c r="G327" s="224">
        <f>'[11]Lead ( R)'!$Q$20</f>
        <v>4.8</v>
      </c>
      <c r="H327" s="170">
        <f>TRUNC(G327*F327,2)</f>
        <v>1920</v>
      </c>
    </row>
    <row r="328" spans="1:10" hidden="1">
      <c r="A328" s="225"/>
      <c r="B328" s="118"/>
      <c r="C328" s="212" t="s">
        <v>319</v>
      </c>
      <c r="D328" s="212"/>
      <c r="E328" s="130"/>
      <c r="F328" s="266"/>
      <c r="G328" s="164"/>
      <c r="H328" s="170"/>
    </row>
    <row r="329" spans="1:10" hidden="1">
      <c r="A329" s="225"/>
      <c r="B329" s="118"/>
      <c r="C329" s="232" t="s">
        <v>28</v>
      </c>
      <c r="D329" s="232"/>
      <c r="E329" s="130" t="s">
        <v>118</v>
      </c>
      <c r="F329" s="267">
        <v>0.16700000000000001</v>
      </c>
      <c r="G329" s="128">
        <f>[11]SSR!$D$74</f>
        <v>465</v>
      </c>
      <c r="H329" s="170">
        <f>TRUNC(G329*F329,2)</f>
        <v>77.650000000000006</v>
      </c>
    </row>
    <row r="330" spans="1:10" s="101" customFormat="1" hidden="1">
      <c r="A330" s="109"/>
      <c r="B330" s="137"/>
      <c r="C330" s="232" t="s">
        <v>29</v>
      </c>
      <c r="D330" s="232"/>
      <c r="E330" s="130" t="s">
        <v>118</v>
      </c>
      <c r="F330" s="268">
        <v>0.16700000000000001</v>
      </c>
      <c r="G330" s="128">
        <f>[11]SSR!$D$83</f>
        <v>420</v>
      </c>
      <c r="H330" s="170">
        <f>TRUNC(G330*F330,2)</f>
        <v>70.14</v>
      </c>
    </row>
    <row r="331" spans="1:10" s="101" customFormat="1" hidden="1">
      <c r="A331" s="109"/>
      <c r="B331" s="137"/>
      <c r="C331" s="232" t="s">
        <v>320</v>
      </c>
      <c r="D331" s="232"/>
      <c r="E331" s="130" t="s">
        <v>118</v>
      </c>
      <c r="F331" s="268">
        <v>4.7</v>
      </c>
      <c r="G331" s="132">
        <f>[11]SSR!$D$86</f>
        <v>370</v>
      </c>
      <c r="H331" s="170">
        <f>TRUNC(G331*F331,2)</f>
        <v>1739</v>
      </c>
    </row>
    <row r="332" spans="1:10" hidden="1">
      <c r="A332" s="225"/>
      <c r="B332" s="118"/>
      <c r="C332" s="66" t="str">
        <f>'[11]Input (R)'!$C$21</f>
        <v xml:space="preserve"> Add M.B.A allowence 20.00% on labour</v>
      </c>
      <c r="D332" s="66"/>
      <c r="E332" s="133">
        <f>'[11]Input (R)'!$D$21</f>
        <v>0</v>
      </c>
      <c r="F332" s="134" t="s">
        <v>202</v>
      </c>
      <c r="G332" s="132">
        <f>SUM(H329:H331)</f>
        <v>1886.79</v>
      </c>
      <c r="H332" s="135">
        <f>TRUNC(G332*E332,2)</f>
        <v>0</v>
      </c>
    </row>
    <row r="333" spans="1:10" s="101" customFormat="1" hidden="1">
      <c r="A333" s="109"/>
      <c r="B333" s="137"/>
      <c r="C333" s="232" t="s">
        <v>276</v>
      </c>
      <c r="D333" s="232"/>
      <c r="E333" s="130"/>
      <c r="F333" s="261"/>
      <c r="G333" s="128"/>
      <c r="H333" s="269"/>
    </row>
    <row r="334" spans="1:10" s="101" customFormat="1" ht="31.2" hidden="1">
      <c r="A334" s="109"/>
      <c r="B334" s="137"/>
      <c r="C334" s="232" t="s">
        <v>304</v>
      </c>
      <c r="D334" s="232"/>
      <c r="E334" s="130" t="s">
        <v>259</v>
      </c>
      <c r="F334" s="268">
        <v>1</v>
      </c>
      <c r="G334" s="164">
        <f>[11]SSR!$G$167</f>
        <v>356.5</v>
      </c>
      <c r="H334" s="170">
        <f>TRUNC(G334*F334,2)</f>
        <v>356.5</v>
      </c>
      <c r="J334" s="65"/>
    </row>
    <row r="335" spans="1:10" s="101" customFormat="1" hidden="1">
      <c r="A335" s="109"/>
      <c r="B335" s="137"/>
      <c r="C335" s="232" t="s">
        <v>292</v>
      </c>
      <c r="D335" s="232"/>
      <c r="E335" s="130" t="s">
        <v>293</v>
      </c>
      <c r="F335" s="268">
        <v>1.2</v>
      </c>
      <c r="G335" s="164">
        <f>[11]SSR!$E$176</f>
        <v>77</v>
      </c>
      <c r="H335" s="170">
        <f>TRUNC(G335*F335,2)</f>
        <v>92.4</v>
      </c>
      <c r="J335" s="128"/>
    </row>
    <row r="336" spans="1:10" s="271" customFormat="1" hidden="1">
      <c r="A336" s="270"/>
      <c r="B336" s="139"/>
      <c r="C336" s="251" t="s">
        <v>337</v>
      </c>
      <c r="D336" s="251"/>
      <c r="E336" s="252"/>
      <c r="F336" s="177"/>
      <c r="G336" s="178"/>
      <c r="H336" s="179">
        <f>SUM(H325:H335)</f>
        <v>5652.4699999999993</v>
      </c>
      <c r="J336" s="144"/>
    </row>
    <row r="337" spans="1:10" s="101" customFormat="1" hidden="1">
      <c r="A337" s="109"/>
      <c r="B337" s="137"/>
      <c r="C337" s="232"/>
      <c r="D337" s="232"/>
      <c r="E337" s="130"/>
      <c r="F337" s="210"/>
      <c r="G337" s="164"/>
      <c r="H337" s="170"/>
      <c r="J337" s="164"/>
    </row>
    <row r="338" spans="1:10" s="101" customFormat="1" hidden="1">
      <c r="A338" s="109"/>
      <c r="B338" s="137"/>
      <c r="C338" s="263" t="s">
        <v>338</v>
      </c>
      <c r="D338" s="232"/>
      <c r="E338" s="130"/>
      <c r="F338" s="210"/>
      <c r="G338" s="164"/>
      <c r="H338" s="170"/>
    </row>
    <row r="339" spans="1:10" s="101" customFormat="1" hidden="1">
      <c r="A339" s="109"/>
      <c r="B339" s="137"/>
      <c r="C339" s="232" t="s">
        <v>326</v>
      </c>
      <c r="D339" s="232"/>
      <c r="E339" s="130" t="s">
        <v>327</v>
      </c>
      <c r="F339" s="258">
        <v>1</v>
      </c>
      <c r="G339" s="164">
        <f>$H$336</f>
        <v>5652.4699999999993</v>
      </c>
      <c r="H339" s="170">
        <f>TRUNC(G339*F339,2)</f>
        <v>5652.47</v>
      </c>
    </row>
    <row r="340" spans="1:10" s="101" customFormat="1" hidden="1">
      <c r="A340" s="109"/>
      <c r="B340" s="137"/>
      <c r="C340" s="232" t="s">
        <v>328</v>
      </c>
      <c r="D340" s="232"/>
      <c r="E340" s="130"/>
      <c r="F340" s="258"/>
      <c r="G340" s="128"/>
      <c r="H340" s="170"/>
    </row>
    <row r="341" spans="1:10" s="101" customFormat="1" hidden="1">
      <c r="A341" s="109"/>
      <c r="B341" s="137"/>
      <c r="C341" s="232" t="s">
        <v>329</v>
      </c>
      <c r="D341" s="232"/>
      <c r="E341" s="130" t="s">
        <v>327</v>
      </c>
      <c r="F341" s="258">
        <v>1</v>
      </c>
      <c r="G341" s="128">
        <f>[11]SSR!$C$240</f>
        <v>229</v>
      </c>
      <c r="H341" s="170">
        <f>TRUNC(G341*F341,2)</f>
        <v>229</v>
      </c>
    </row>
    <row r="342" spans="1:10" s="101" customFormat="1" hidden="1">
      <c r="A342" s="109"/>
      <c r="B342" s="137"/>
      <c r="C342" s="232" t="s">
        <v>330</v>
      </c>
      <c r="D342" s="232"/>
      <c r="E342" s="130" t="s">
        <v>327</v>
      </c>
      <c r="F342" s="258">
        <v>1</v>
      </c>
      <c r="G342" s="128">
        <f>[11]SSR!$D$240</f>
        <v>1338</v>
      </c>
      <c r="H342" s="170">
        <f>TRUNC(G342*F342,2)</f>
        <v>1338</v>
      </c>
    </row>
    <row r="343" spans="1:10" hidden="1">
      <c r="A343" s="225"/>
      <c r="B343" s="118"/>
      <c r="C343" s="66" t="str">
        <f>'[11]Input (R)'!$C$21</f>
        <v xml:space="preserve"> Add M.B.A allowence 20.00% on labour</v>
      </c>
      <c r="D343" s="66"/>
      <c r="E343" s="133">
        <f>'[11]Input (R)'!$D$21</f>
        <v>0</v>
      </c>
      <c r="F343" s="134" t="s">
        <v>202</v>
      </c>
      <c r="G343" s="132">
        <f>H342</f>
        <v>1338</v>
      </c>
      <c r="H343" s="135">
        <f>TRUNC(G343*E343,2)</f>
        <v>0</v>
      </c>
    </row>
    <row r="344" spans="1:10" s="101" customFormat="1" hidden="1">
      <c r="A344" s="109"/>
      <c r="B344" s="137"/>
      <c r="C344" s="232" t="s">
        <v>205</v>
      </c>
      <c r="D344" s="232"/>
      <c r="E344" s="130"/>
      <c r="F344" s="210"/>
      <c r="G344" s="164"/>
      <c r="H344" s="128">
        <f>SUM(H339:H343)</f>
        <v>7219.47</v>
      </c>
    </row>
    <row r="345" spans="1:10" hidden="1">
      <c r="A345" s="225"/>
      <c r="B345" s="118"/>
      <c r="C345" s="107" t="str">
        <f>'[11]Input (R)'!$C$22</f>
        <v>Overheads &amp; Contractors Profit @ 13.615%</v>
      </c>
      <c r="D345" s="216"/>
      <c r="E345" s="138">
        <f>'[11]Input (R)'!$D$22</f>
        <v>0.13614999999999999</v>
      </c>
      <c r="F345" s="134" t="s">
        <v>202</v>
      </c>
      <c r="G345" s="132">
        <f>H344</f>
        <v>7219.47</v>
      </c>
      <c r="H345" s="135">
        <f>TRUNC(G345*E345,2)</f>
        <v>982.93</v>
      </c>
    </row>
    <row r="346" spans="1:10" s="271" customFormat="1" hidden="1">
      <c r="A346" s="270"/>
      <c r="B346" s="139"/>
      <c r="C346" s="233" t="s">
        <v>295</v>
      </c>
      <c r="D346" s="233"/>
      <c r="E346" s="252"/>
      <c r="F346" s="177"/>
      <c r="G346" s="178"/>
      <c r="H346" s="179">
        <f>SUM(H344:H345)</f>
        <v>8202.4</v>
      </c>
    </row>
    <row r="347" spans="1:10" s="101" customFormat="1" hidden="1">
      <c r="A347" s="109"/>
      <c r="B347" s="137"/>
      <c r="C347" s="232"/>
      <c r="D347" s="232"/>
      <c r="E347" s="130"/>
      <c r="F347" s="210"/>
      <c r="G347" s="164"/>
      <c r="H347" s="170"/>
    </row>
    <row r="348" spans="1:10" hidden="1">
      <c r="A348" s="172"/>
      <c r="B348" s="118"/>
      <c r="C348" s="263" t="s">
        <v>339</v>
      </c>
      <c r="D348" s="232"/>
      <c r="E348" s="130"/>
      <c r="F348" s="210"/>
      <c r="G348" s="164"/>
      <c r="H348" s="164"/>
    </row>
    <row r="349" spans="1:10" hidden="1">
      <c r="A349" s="172"/>
      <c r="B349" s="118"/>
      <c r="C349" s="232" t="s">
        <v>326</v>
      </c>
      <c r="D349" s="232"/>
      <c r="E349" s="130" t="s">
        <v>327</v>
      </c>
      <c r="F349" s="258">
        <v>1</v>
      </c>
      <c r="G349" s="164">
        <f>$H$336</f>
        <v>5652.4699999999993</v>
      </c>
      <c r="H349" s="170">
        <f>TRUNC(G349*F349,2)</f>
        <v>5652.47</v>
      </c>
    </row>
    <row r="350" spans="1:10" hidden="1">
      <c r="A350" s="172"/>
      <c r="B350" s="118"/>
      <c r="C350" s="232" t="s">
        <v>328</v>
      </c>
      <c r="D350" s="232"/>
      <c r="E350" s="130"/>
      <c r="F350" s="258"/>
      <c r="G350" s="128"/>
      <c r="H350" s="170"/>
    </row>
    <row r="351" spans="1:10" s="101" customFormat="1" hidden="1">
      <c r="A351" s="109"/>
      <c r="B351" s="137"/>
      <c r="C351" s="232" t="s">
        <v>329</v>
      </c>
      <c r="D351" s="232"/>
      <c r="E351" s="130" t="s">
        <v>327</v>
      </c>
      <c r="F351" s="258">
        <v>1</v>
      </c>
      <c r="G351" s="128">
        <f>[11]SSR!$C$238</f>
        <v>760</v>
      </c>
      <c r="H351" s="170">
        <f>TRUNC(G351*F351,2)</f>
        <v>760</v>
      </c>
    </row>
    <row r="352" spans="1:10" s="101" customFormat="1" hidden="1">
      <c r="A352" s="109"/>
      <c r="B352" s="137"/>
      <c r="C352" s="232" t="s">
        <v>330</v>
      </c>
      <c r="D352" s="232"/>
      <c r="E352" s="130" t="s">
        <v>327</v>
      </c>
      <c r="F352" s="258">
        <v>1</v>
      </c>
      <c r="G352" s="128">
        <f>[11]SSR!$D$238</f>
        <v>953</v>
      </c>
      <c r="H352" s="170">
        <f>TRUNC(G352*F352,2)</f>
        <v>953</v>
      </c>
    </row>
    <row r="353" spans="1:8" hidden="1">
      <c r="A353" s="225"/>
      <c r="B353" s="118"/>
      <c r="C353" s="66" t="str">
        <f>'[11]Input (R)'!$C$21</f>
        <v xml:space="preserve"> Add M.B.A allowence 20.00% on labour</v>
      </c>
      <c r="D353" s="66"/>
      <c r="E353" s="133">
        <f>'[11]Input (R)'!$D$21</f>
        <v>0</v>
      </c>
      <c r="F353" s="134" t="s">
        <v>202</v>
      </c>
      <c r="G353" s="132">
        <f>H352</f>
        <v>953</v>
      </c>
      <c r="H353" s="135">
        <f>TRUNC(G353*E353,2)</f>
        <v>0</v>
      </c>
    </row>
    <row r="354" spans="1:8" s="101" customFormat="1" hidden="1">
      <c r="A354" s="109"/>
      <c r="B354" s="137"/>
      <c r="C354" s="232" t="s">
        <v>205</v>
      </c>
      <c r="D354" s="232"/>
      <c r="E354" s="130"/>
      <c r="F354" s="210"/>
      <c r="G354" s="164"/>
      <c r="H354" s="128">
        <f>SUM(H349:H353)</f>
        <v>7365.47</v>
      </c>
    </row>
    <row r="355" spans="1:8" hidden="1">
      <c r="A355" s="225"/>
      <c r="B355" s="118"/>
      <c r="C355" s="107" t="str">
        <f>'[11]Input (R)'!$C$22</f>
        <v>Overheads &amp; Contractors Profit @ 13.615%</v>
      </c>
      <c r="D355" s="216"/>
      <c r="E355" s="138">
        <f>'[11]Input (R)'!$D$22</f>
        <v>0.13614999999999999</v>
      </c>
      <c r="F355" s="134" t="s">
        <v>202</v>
      </c>
      <c r="G355" s="132">
        <f>H354</f>
        <v>7365.47</v>
      </c>
      <c r="H355" s="135">
        <f>TRUNC(G355*E355,2)</f>
        <v>1002.8</v>
      </c>
    </row>
    <row r="356" spans="1:8" s="271" customFormat="1" hidden="1">
      <c r="A356" s="270"/>
      <c r="B356" s="139"/>
      <c r="C356" s="233" t="s">
        <v>295</v>
      </c>
      <c r="D356" s="233"/>
      <c r="E356" s="252"/>
      <c r="F356" s="177"/>
      <c r="G356" s="178"/>
      <c r="H356" s="179">
        <f>SUM(H354:H355)</f>
        <v>8368.27</v>
      </c>
    </row>
    <row r="357" spans="1:8" hidden="1">
      <c r="A357" s="172"/>
      <c r="B357" s="118"/>
      <c r="C357" s="232"/>
      <c r="D357" s="232"/>
      <c r="E357" s="130"/>
      <c r="F357" s="210"/>
      <c r="G357" s="164"/>
      <c r="H357" s="164"/>
    </row>
    <row r="358" spans="1:8" hidden="1">
      <c r="A358" s="172"/>
      <c r="B358" s="118"/>
      <c r="C358" s="1012" t="s">
        <v>340</v>
      </c>
      <c r="D358" s="1013"/>
      <c r="E358" s="1013"/>
      <c r="F358" s="1013"/>
      <c r="G358" s="1014"/>
      <c r="H358" s="164"/>
    </row>
    <row r="359" spans="1:8" hidden="1">
      <c r="A359" s="172"/>
      <c r="B359" s="118"/>
      <c r="C359" s="232" t="s">
        <v>326</v>
      </c>
      <c r="D359" s="232"/>
      <c r="E359" s="130" t="s">
        <v>327</v>
      </c>
      <c r="F359" s="258">
        <v>1</v>
      </c>
      <c r="G359" s="164">
        <f>$H$336</f>
        <v>5652.4699999999993</v>
      </c>
      <c r="H359" s="170">
        <f>TRUNC(G359*F359,2)</f>
        <v>5652.47</v>
      </c>
    </row>
    <row r="360" spans="1:8" ht="31.2" hidden="1">
      <c r="A360" s="225"/>
      <c r="B360" s="137"/>
      <c r="C360" s="232" t="s">
        <v>341</v>
      </c>
      <c r="D360" s="232"/>
      <c r="E360" s="130" t="s">
        <v>342</v>
      </c>
      <c r="F360" s="253">
        <v>10</v>
      </c>
      <c r="G360" s="272">
        <f>[11]SSR!$D$363</f>
        <v>920</v>
      </c>
      <c r="H360" s="248">
        <f>TRUNC(G360*F360,2)</f>
        <v>9200</v>
      </c>
    </row>
    <row r="361" spans="1:8" hidden="1">
      <c r="A361" s="172"/>
      <c r="B361" s="118"/>
      <c r="C361" s="232" t="s">
        <v>205</v>
      </c>
      <c r="D361" s="232"/>
      <c r="E361" s="130"/>
      <c r="F361" s="210"/>
      <c r="G361" s="164"/>
      <c r="H361" s="128">
        <f>SUM(H359:H360)</f>
        <v>14852.470000000001</v>
      </c>
    </row>
    <row r="362" spans="1:8" hidden="1">
      <c r="A362" s="225"/>
      <c r="B362" s="118"/>
      <c r="C362" s="107" t="str">
        <f>'[11]Input (R)'!$C$22</f>
        <v>Overheads &amp; Contractors Profit @ 13.615%</v>
      </c>
      <c r="D362" s="216"/>
      <c r="E362" s="138">
        <f>'[11]Input (R)'!$D$22</f>
        <v>0.13614999999999999</v>
      </c>
      <c r="F362" s="134" t="s">
        <v>202</v>
      </c>
      <c r="G362" s="132">
        <f>H361</f>
        <v>14852.470000000001</v>
      </c>
      <c r="H362" s="135">
        <f>TRUNC(G362*E362,2)</f>
        <v>2022.16</v>
      </c>
    </row>
    <row r="363" spans="1:8" s="229" customFormat="1" hidden="1">
      <c r="A363" s="265"/>
      <c r="B363" s="173"/>
      <c r="C363" s="233" t="s">
        <v>295</v>
      </c>
      <c r="D363" s="233"/>
      <c r="E363" s="252"/>
      <c r="F363" s="177"/>
      <c r="G363" s="178"/>
      <c r="H363" s="179">
        <f>SUM(H361:H362)</f>
        <v>16874.63</v>
      </c>
    </row>
    <row r="364" spans="1:8" s="101" customFormat="1" hidden="1">
      <c r="A364" s="109"/>
      <c r="B364" s="137"/>
      <c r="C364" s="232"/>
      <c r="D364" s="232"/>
      <c r="E364" s="130"/>
      <c r="F364" s="210"/>
      <c r="G364" s="164"/>
      <c r="H364" s="164"/>
    </row>
    <row r="365" spans="1:8" hidden="1">
      <c r="A365" s="172"/>
      <c r="B365" s="118"/>
      <c r="C365" s="1012" t="s">
        <v>343</v>
      </c>
      <c r="D365" s="1013"/>
      <c r="E365" s="1013"/>
      <c r="F365" s="1013"/>
      <c r="G365" s="1014"/>
      <c r="H365" s="164"/>
    </row>
    <row r="366" spans="1:8" hidden="1">
      <c r="A366" s="172"/>
      <c r="B366" s="118"/>
      <c r="C366" s="232" t="s">
        <v>326</v>
      </c>
      <c r="D366" s="232"/>
      <c r="E366" s="130" t="s">
        <v>327</v>
      </c>
      <c r="F366" s="258">
        <v>1</v>
      </c>
      <c r="G366" s="164">
        <f>$H$336</f>
        <v>5652.4699999999993</v>
      </c>
      <c r="H366" s="170">
        <f>TRUNC(G366*F366,2)</f>
        <v>5652.47</v>
      </c>
    </row>
    <row r="367" spans="1:8" ht="31.2" hidden="1">
      <c r="A367" s="225"/>
      <c r="B367" s="137"/>
      <c r="C367" s="232" t="s">
        <v>341</v>
      </c>
      <c r="D367" s="232"/>
      <c r="E367" s="130" t="s">
        <v>342</v>
      </c>
      <c r="F367" s="253">
        <v>10</v>
      </c>
      <c r="G367" s="249">
        <f>[11]SSR!$D$364</f>
        <v>1171</v>
      </c>
      <c r="H367" s="248">
        <f>TRUNC(G367*F367,2)</f>
        <v>11710</v>
      </c>
    </row>
    <row r="368" spans="1:8" hidden="1">
      <c r="A368" s="172"/>
      <c r="B368" s="118"/>
      <c r="C368" s="232" t="s">
        <v>205</v>
      </c>
      <c r="D368" s="232"/>
      <c r="E368" s="130"/>
      <c r="F368" s="210"/>
      <c r="G368" s="164"/>
      <c r="H368" s="128">
        <f>SUM(H366:H367)</f>
        <v>17362.47</v>
      </c>
    </row>
    <row r="369" spans="1:8" hidden="1">
      <c r="A369" s="172"/>
      <c r="B369" s="118"/>
      <c r="C369" s="107" t="str">
        <f>'[11]Input (R)'!$C$22</f>
        <v>Overheads &amp; Contractors Profit @ 13.615%</v>
      </c>
      <c r="D369" s="172"/>
      <c r="E369" s="138">
        <f>'[11]Input (R)'!$D$22</f>
        <v>0.13614999999999999</v>
      </c>
      <c r="F369" s="134" t="s">
        <v>202</v>
      </c>
      <c r="G369" s="132">
        <f>H368</f>
        <v>17362.47</v>
      </c>
      <c r="H369" s="135">
        <f>TRUNC(G369*E369,2)</f>
        <v>2363.9</v>
      </c>
    </row>
    <row r="370" spans="1:8" s="229" customFormat="1" hidden="1">
      <c r="A370" s="265"/>
      <c r="B370" s="173"/>
      <c r="C370" s="233" t="s">
        <v>295</v>
      </c>
      <c r="D370" s="233"/>
      <c r="E370" s="252"/>
      <c r="F370" s="177"/>
      <c r="G370" s="178"/>
      <c r="H370" s="179">
        <f>SUM(H368:H369)</f>
        <v>19726.370000000003</v>
      </c>
    </row>
    <row r="371" spans="1:8" s="101" customFormat="1" hidden="1">
      <c r="A371" s="109"/>
      <c r="B371" s="137"/>
      <c r="C371" s="232"/>
      <c r="D371" s="232"/>
      <c r="E371" s="130"/>
      <c r="F371" s="210"/>
      <c r="G371" s="164"/>
      <c r="H371" s="164"/>
    </row>
    <row r="372" spans="1:8" hidden="1">
      <c r="A372" s="225"/>
      <c r="B372" s="118" t="s">
        <v>344</v>
      </c>
      <c r="C372" s="211" t="s">
        <v>345</v>
      </c>
      <c r="D372" s="166"/>
      <c r="E372" s="223"/>
      <c r="F372" s="210"/>
      <c r="G372" s="164"/>
      <c r="H372" s="210"/>
    </row>
    <row r="373" spans="1:8" hidden="1">
      <c r="A373" s="225"/>
      <c r="B373" s="118"/>
      <c r="C373" s="212" t="s">
        <v>273</v>
      </c>
      <c r="D373" s="212"/>
      <c r="E373" s="223"/>
      <c r="F373" s="210"/>
      <c r="G373" s="164"/>
      <c r="H373" s="210"/>
    </row>
    <row r="374" spans="1:8" hidden="1">
      <c r="A374" s="225"/>
      <c r="B374" s="118"/>
      <c r="C374" s="232" t="s">
        <v>317</v>
      </c>
      <c r="D374" s="232"/>
      <c r="E374" s="130" t="s">
        <v>21</v>
      </c>
      <c r="F374" s="266">
        <v>0.9</v>
      </c>
      <c r="G374" s="128">
        <f>'[11]Lead ( R)'!$Q$17</f>
        <v>1435.19</v>
      </c>
      <c r="H374" s="170">
        <f t="shared" ref="H374:H384" si="1">TRUNC(G374*F374,2)</f>
        <v>1291.67</v>
      </c>
    </row>
    <row r="375" spans="1:8" hidden="1">
      <c r="A375" s="225"/>
      <c r="B375" s="118"/>
      <c r="C375" s="232" t="s">
        <v>318</v>
      </c>
      <c r="D375" s="232"/>
      <c r="E375" s="130" t="s">
        <v>21</v>
      </c>
      <c r="F375" s="266">
        <v>0.45</v>
      </c>
      <c r="G375" s="164">
        <f>'[11]Lead ( R)'!$Q$9</f>
        <v>233.57999999999998</v>
      </c>
      <c r="H375" s="170">
        <f t="shared" si="1"/>
        <v>105.11</v>
      </c>
    </row>
    <row r="376" spans="1:8" hidden="1">
      <c r="A376" s="225"/>
      <c r="B376" s="118"/>
      <c r="C376" s="232" t="s">
        <v>24</v>
      </c>
      <c r="D376" s="232"/>
      <c r="E376" s="130" t="s">
        <v>25</v>
      </c>
      <c r="F376" s="266">
        <v>400</v>
      </c>
      <c r="G376" s="224">
        <f>'[11]Lead ( R)'!$Q$20</f>
        <v>4.8</v>
      </c>
      <c r="H376" s="170">
        <f t="shared" si="1"/>
        <v>1920</v>
      </c>
    </row>
    <row r="377" spans="1:8" hidden="1">
      <c r="A377" s="225"/>
      <c r="B377" s="118"/>
      <c r="C377" s="212" t="s">
        <v>319</v>
      </c>
      <c r="D377" s="212"/>
      <c r="E377" s="130"/>
      <c r="F377" s="266"/>
      <c r="G377" s="164"/>
      <c r="H377" s="170"/>
    </row>
    <row r="378" spans="1:8" hidden="1">
      <c r="A378" s="225"/>
      <c r="B378" s="118"/>
      <c r="C378" s="232" t="s">
        <v>28</v>
      </c>
      <c r="D378" s="232"/>
      <c r="E378" s="130" t="s">
        <v>118</v>
      </c>
      <c r="F378" s="266">
        <v>6.7000000000000004E-2</v>
      </c>
      <c r="G378" s="128">
        <f>[11]SSR!$D$74</f>
        <v>465</v>
      </c>
      <c r="H378" s="170">
        <f t="shared" si="1"/>
        <v>31.15</v>
      </c>
    </row>
    <row r="379" spans="1:8" s="101" customFormat="1" hidden="1">
      <c r="A379" s="109"/>
      <c r="B379" s="137"/>
      <c r="C379" s="232" t="s">
        <v>29</v>
      </c>
      <c r="D379" s="232"/>
      <c r="E379" s="130" t="s">
        <v>118</v>
      </c>
      <c r="F379" s="261">
        <v>0.13300000000000001</v>
      </c>
      <c r="G379" s="128">
        <f>[11]SSR!$D$83</f>
        <v>420</v>
      </c>
      <c r="H379" s="170">
        <f t="shared" si="1"/>
        <v>55.86</v>
      </c>
    </row>
    <row r="380" spans="1:8" s="101" customFormat="1" hidden="1">
      <c r="A380" s="109"/>
      <c r="B380" s="137"/>
      <c r="C380" s="273" t="s">
        <v>320</v>
      </c>
      <c r="D380" s="273"/>
      <c r="E380" s="130" t="s">
        <v>118</v>
      </c>
      <c r="F380" s="268">
        <v>2.5</v>
      </c>
      <c r="G380" s="132">
        <f>[11]SSR!$D$86</f>
        <v>370</v>
      </c>
      <c r="H380" s="170">
        <f t="shared" si="1"/>
        <v>925</v>
      </c>
    </row>
    <row r="381" spans="1:8" hidden="1">
      <c r="A381" s="225"/>
      <c r="B381" s="118"/>
      <c r="C381" s="66" t="str">
        <f>'[11]Input (R)'!$C$21</f>
        <v xml:space="preserve"> Add M.B.A allowence 20.00% on labour</v>
      </c>
      <c r="D381" s="66"/>
      <c r="E381" s="133">
        <f>'[11]Input (R)'!$D$21</f>
        <v>0</v>
      </c>
      <c r="F381" s="134" t="s">
        <v>202</v>
      </c>
      <c r="G381" s="132">
        <f>SUM(H378:H380)</f>
        <v>1012.01</v>
      </c>
      <c r="H381" s="135">
        <f>TRUNC(G381*E381,2)</f>
        <v>0</v>
      </c>
    </row>
    <row r="382" spans="1:8" s="101" customFormat="1" hidden="1">
      <c r="A382" s="109"/>
      <c r="B382" s="137"/>
      <c r="C382" s="232" t="s">
        <v>276</v>
      </c>
      <c r="D382" s="232"/>
      <c r="E382" s="130"/>
      <c r="F382" s="261"/>
      <c r="G382" s="128"/>
      <c r="H382" s="257"/>
    </row>
    <row r="383" spans="1:8" s="101" customFormat="1" ht="31.2" hidden="1">
      <c r="A383" s="109"/>
      <c r="B383" s="137"/>
      <c r="C383" s="232" t="s">
        <v>304</v>
      </c>
      <c r="D383" s="232"/>
      <c r="E383" s="130" t="s">
        <v>259</v>
      </c>
      <c r="F383" s="261">
        <v>0.26700000000000002</v>
      </c>
      <c r="G383" s="164">
        <f>[11]SSR!$G$167</f>
        <v>356.5</v>
      </c>
      <c r="H383" s="170">
        <f t="shared" si="1"/>
        <v>95.18</v>
      </c>
    </row>
    <row r="384" spans="1:8" s="101" customFormat="1" hidden="1">
      <c r="A384" s="109"/>
      <c r="B384" s="137"/>
      <c r="C384" s="232" t="s">
        <v>292</v>
      </c>
      <c r="D384" s="232"/>
      <c r="E384" s="130" t="s">
        <v>293</v>
      </c>
      <c r="F384" s="261">
        <v>1.2</v>
      </c>
      <c r="G384" s="164">
        <f>[11]SSR!$E$176</f>
        <v>77</v>
      </c>
      <c r="H384" s="170">
        <f t="shared" si="1"/>
        <v>92.4</v>
      </c>
    </row>
    <row r="385" spans="1:8" s="229" customFormat="1" hidden="1">
      <c r="A385" s="226"/>
      <c r="B385" s="173"/>
      <c r="C385" s="251" t="s">
        <v>337</v>
      </c>
      <c r="D385" s="251"/>
      <c r="E385" s="252"/>
      <c r="F385" s="177"/>
      <c r="G385" s="178"/>
      <c r="H385" s="208">
        <f>SUM(H374:H384)</f>
        <v>4516.37</v>
      </c>
    </row>
    <row r="386" spans="1:8" hidden="1">
      <c r="A386" s="225"/>
      <c r="B386" s="118"/>
      <c r="C386" s="232"/>
      <c r="D386" s="232"/>
      <c r="E386" s="130"/>
      <c r="F386" s="210"/>
      <c r="G386" s="164"/>
      <c r="H386" s="164"/>
    </row>
    <row r="387" spans="1:8" hidden="1">
      <c r="A387" s="225"/>
      <c r="B387" s="118"/>
      <c r="C387" s="263" t="s">
        <v>346</v>
      </c>
      <c r="D387" s="232"/>
      <c r="E387" s="130"/>
      <c r="F387" s="210"/>
      <c r="G387" s="164"/>
      <c r="H387" s="164"/>
    </row>
    <row r="388" spans="1:8" hidden="1">
      <c r="A388" s="225"/>
      <c r="B388" s="118"/>
      <c r="C388" s="232" t="s">
        <v>326</v>
      </c>
      <c r="D388" s="232"/>
      <c r="E388" s="130" t="s">
        <v>327</v>
      </c>
      <c r="F388" s="258">
        <v>1</v>
      </c>
      <c r="G388" s="164">
        <f>$H$385</f>
        <v>4516.37</v>
      </c>
      <c r="H388" s="170">
        <f>TRUNC(G388*F388,2)</f>
        <v>4516.37</v>
      </c>
    </row>
    <row r="389" spans="1:8" hidden="1">
      <c r="A389" s="225"/>
      <c r="B389" s="118"/>
      <c r="C389" s="232" t="s">
        <v>328</v>
      </c>
      <c r="D389" s="232"/>
      <c r="E389" s="130"/>
      <c r="F389" s="258"/>
      <c r="G389" s="128"/>
      <c r="H389" s="170"/>
    </row>
    <row r="390" spans="1:8" s="101" customFormat="1" hidden="1">
      <c r="A390" s="109"/>
      <c r="B390" s="137"/>
      <c r="C390" s="232" t="s">
        <v>329</v>
      </c>
      <c r="D390" s="232"/>
      <c r="E390" s="130" t="s">
        <v>327</v>
      </c>
      <c r="F390" s="258">
        <v>1</v>
      </c>
      <c r="G390" s="128">
        <f>[11]SSR!$C$241</f>
        <v>1342</v>
      </c>
      <c r="H390" s="170">
        <f>TRUNC(G390*F390,2)</f>
        <v>1342</v>
      </c>
    </row>
    <row r="391" spans="1:8" s="101" customFormat="1" hidden="1">
      <c r="A391" s="109"/>
      <c r="B391" s="137"/>
      <c r="C391" s="232" t="s">
        <v>330</v>
      </c>
      <c r="D391" s="232"/>
      <c r="E391" s="130" t="s">
        <v>327</v>
      </c>
      <c r="F391" s="258">
        <v>1</v>
      </c>
      <c r="G391" s="128">
        <f>[11]SSR!$D$241</f>
        <v>1122</v>
      </c>
      <c r="H391" s="170">
        <f>TRUNC(G391*F391,2)</f>
        <v>1122</v>
      </c>
    </row>
    <row r="392" spans="1:8" hidden="1">
      <c r="A392" s="225"/>
      <c r="B392" s="118"/>
      <c r="C392" s="66" t="str">
        <f>'[11]Input (R)'!$C$21</f>
        <v xml:space="preserve"> Add M.B.A allowence 20.00% on labour</v>
      </c>
      <c r="D392" s="66"/>
      <c r="E392" s="133">
        <f>'[11]Input (R)'!$D$21</f>
        <v>0</v>
      </c>
      <c r="F392" s="134" t="s">
        <v>202</v>
      </c>
      <c r="G392" s="132">
        <f>H391</f>
        <v>1122</v>
      </c>
      <c r="H392" s="135">
        <f>TRUNC(G392*E392,2)</f>
        <v>0</v>
      </c>
    </row>
    <row r="393" spans="1:8" s="101" customFormat="1" hidden="1">
      <c r="A393" s="109"/>
      <c r="B393" s="137"/>
      <c r="C393" s="232" t="s">
        <v>205</v>
      </c>
      <c r="D393" s="232"/>
      <c r="E393" s="130"/>
      <c r="F393" s="210"/>
      <c r="G393" s="164"/>
      <c r="H393" s="128">
        <f>SUM(H388:H389)</f>
        <v>4516.37</v>
      </c>
    </row>
    <row r="394" spans="1:8" hidden="1">
      <c r="A394" s="225"/>
      <c r="B394" s="118"/>
      <c r="C394" s="107" t="str">
        <f>'[11]Input (R)'!$C$22</f>
        <v>Overheads &amp; Contractors Profit @ 13.615%</v>
      </c>
      <c r="D394" s="216"/>
      <c r="E394" s="138">
        <f>'[11]Input (R)'!$D$22</f>
        <v>0.13614999999999999</v>
      </c>
      <c r="F394" s="134" t="s">
        <v>202</v>
      </c>
      <c r="G394" s="132">
        <f>H393</f>
        <v>4516.37</v>
      </c>
      <c r="H394" s="135">
        <f>TRUNC(G394*E394,2)</f>
        <v>614.9</v>
      </c>
    </row>
    <row r="395" spans="1:8" s="229" customFormat="1" hidden="1">
      <c r="A395" s="226"/>
      <c r="B395" s="173"/>
      <c r="C395" s="233" t="s">
        <v>295</v>
      </c>
      <c r="D395" s="233"/>
      <c r="E395" s="252"/>
      <c r="F395" s="177"/>
      <c r="G395" s="178"/>
      <c r="H395" s="179">
        <f>SUM(H393:H394)</f>
        <v>5131.2699999999995</v>
      </c>
    </row>
    <row r="396" spans="1:8" hidden="1">
      <c r="A396" s="225"/>
      <c r="B396" s="118"/>
      <c r="C396" s="232"/>
      <c r="D396" s="232"/>
      <c r="E396" s="130"/>
      <c r="F396" s="210"/>
      <c r="G396" s="164"/>
      <c r="H396" s="164"/>
    </row>
    <row r="397" spans="1:8" hidden="1">
      <c r="A397" s="172"/>
      <c r="B397" s="118"/>
      <c r="C397" s="263" t="s">
        <v>347</v>
      </c>
      <c r="D397" s="232"/>
      <c r="E397" s="130"/>
      <c r="F397" s="210"/>
      <c r="G397" s="164"/>
      <c r="H397" s="164"/>
    </row>
    <row r="398" spans="1:8" hidden="1">
      <c r="A398" s="172"/>
      <c r="B398" s="118"/>
      <c r="C398" s="232" t="s">
        <v>326</v>
      </c>
      <c r="D398" s="232"/>
      <c r="E398" s="130" t="s">
        <v>327</v>
      </c>
      <c r="F398" s="258">
        <v>1</v>
      </c>
      <c r="G398" s="164">
        <f>$H$385</f>
        <v>4516.37</v>
      </c>
      <c r="H398" s="170">
        <f>TRUNC(G398*F398,2)</f>
        <v>4516.37</v>
      </c>
    </row>
    <row r="399" spans="1:8" hidden="1">
      <c r="A399" s="172"/>
      <c r="B399" s="118"/>
      <c r="C399" s="232" t="s">
        <v>328</v>
      </c>
      <c r="D399" s="232"/>
      <c r="E399" s="130"/>
      <c r="F399" s="258"/>
      <c r="G399" s="128"/>
      <c r="H399" s="170"/>
    </row>
    <row r="400" spans="1:8" hidden="1">
      <c r="A400" s="172"/>
      <c r="B400" s="118"/>
      <c r="C400" s="232" t="s">
        <v>329</v>
      </c>
      <c r="D400" s="232"/>
      <c r="E400" s="130" t="s">
        <v>342</v>
      </c>
      <c r="F400" s="258">
        <v>10</v>
      </c>
      <c r="G400" s="128">
        <f>[11]SSR!$C$242</f>
        <v>152</v>
      </c>
      <c r="H400" s="170">
        <f>TRUNC(G400*F400,2)</f>
        <v>1520</v>
      </c>
    </row>
    <row r="401" spans="1:8" hidden="1">
      <c r="A401" s="172"/>
      <c r="B401" s="118"/>
      <c r="C401" s="232" t="s">
        <v>330</v>
      </c>
      <c r="D401" s="232"/>
      <c r="E401" s="130" t="s">
        <v>342</v>
      </c>
      <c r="F401" s="258">
        <v>10</v>
      </c>
      <c r="G401" s="128">
        <f>[11]SSR!$D$242</f>
        <v>127</v>
      </c>
      <c r="H401" s="170">
        <f>TRUNC(G401*F401,2)</f>
        <v>1270</v>
      </c>
    </row>
    <row r="402" spans="1:8" hidden="1">
      <c r="A402" s="225"/>
      <c r="B402" s="118"/>
      <c r="C402" s="66" t="str">
        <f>'[11]Input (R)'!$C$21</f>
        <v xml:space="preserve"> Add M.B.A allowence 20.00% on labour</v>
      </c>
      <c r="D402" s="66"/>
      <c r="E402" s="133">
        <f>'[11]Input (R)'!$D$21</f>
        <v>0</v>
      </c>
      <c r="F402" s="134" t="s">
        <v>202</v>
      </c>
      <c r="G402" s="132">
        <f>H401</f>
        <v>1270</v>
      </c>
      <c r="H402" s="135">
        <f>TRUNC(G402*E402,2)</f>
        <v>0</v>
      </c>
    </row>
    <row r="403" spans="1:8" hidden="1">
      <c r="A403" s="172"/>
      <c r="B403" s="118"/>
      <c r="C403" s="232" t="s">
        <v>205</v>
      </c>
      <c r="D403" s="232"/>
      <c r="E403" s="130"/>
      <c r="F403" s="210"/>
      <c r="G403" s="164"/>
      <c r="H403" s="128">
        <f>SUM(H398:H402)</f>
        <v>7306.37</v>
      </c>
    </row>
    <row r="404" spans="1:8" hidden="1">
      <c r="A404" s="225"/>
      <c r="B404" s="118"/>
      <c r="C404" s="107" t="str">
        <f>'[11]Input (R)'!$C$22</f>
        <v>Overheads &amp; Contractors Profit @ 13.615%</v>
      </c>
      <c r="D404" s="216"/>
      <c r="E404" s="138">
        <f>'[11]Input (R)'!$D$22</f>
        <v>0.13614999999999999</v>
      </c>
      <c r="F404" s="134" t="s">
        <v>202</v>
      </c>
      <c r="G404" s="132">
        <f>H403</f>
        <v>7306.37</v>
      </c>
      <c r="H404" s="135">
        <f>TRUNC(G404*E404,2)</f>
        <v>994.76</v>
      </c>
    </row>
    <row r="405" spans="1:8" s="229" customFormat="1" hidden="1">
      <c r="A405" s="265"/>
      <c r="B405" s="173"/>
      <c r="C405" s="233" t="s">
        <v>295</v>
      </c>
      <c r="D405" s="233"/>
      <c r="E405" s="252"/>
      <c r="F405" s="177"/>
      <c r="G405" s="178"/>
      <c r="H405" s="179">
        <f>SUM(H403:H404)</f>
        <v>8301.1299999999992</v>
      </c>
    </row>
    <row r="406" spans="1:8" hidden="1">
      <c r="A406" s="172"/>
      <c r="B406" s="118"/>
      <c r="C406" s="232"/>
      <c r="D406" s="232"/>
      <c r="E406" s="130"/>
      <c r="F406" s="210"/>
      <c r="G406" s="164"/>
      <c r="H406" s="164"/>
    </row>
    <row r="407" spans="1:8" ht="30" hidden="1" customHeight="1">
      <c r="A407" s="991" t="s">
        <v>348</v>
      </c>
      <c r="B407" s="118">
        <f>B264+1</f>
        <v>19</v>
      </c>
      <c r="C407" s="1019" t="s">
        <v>349</v>
      </c>
      <c r="D407" s="1019"/>
      <c r="E407" s="1019"/>
      <c r="F407" s="1019"/>
      <c r="G407" s="1019"/>
      <c r="H407" s="170"/>
    </row>
    <row r="408" spans="1:8" hidden="1">
      <c r="A408" s="991"/>
      <c r="B408" s="118"/>
      <c r="C408" s="212" t="s">
        <v>350</v>
      </c>
      <c r="D408" s="212"/>
      <c r="E408" s="223"/>
      <c r="F408" s="274"/>
      <c r="G408" s="164"/>
      <c r="H408" s="170"/>
    </row>
    <row r="409" spans="1:8" hidden="1">
      <c r="A409" s="991"/>
      <c r="B409" s="118"/>
      <c r="C409" s="234" t="s">
        <v>351</v>
      </c>
      <c r="D409" s="234"/>
      <c r="E409" s="130" t="s">
        <v>352</v>
      </c>
      <c r="F409" s="275">
        <v>3.7499999999999999E-2</v>
      </c>
      <c r="G409" s="276">
        <f>$H$336</f>
        <v>5652.4699999999993</v>
      </c>
      <c r="H409" s="170">
        <f>TRUNC(G409*F409,2)</f>
        <v>211.96</v>
      </c>
    </row>
    <row r="410" spans="1:8" hidden="1">
      <c r="A410" s="991"/>
      <c r="B410" s="118"/>
      <c r="C410" s="277" t="s">
        <v>328</v>
      </c>
      <c r="D410" s="277"/>
      <c r="E410" s="223"/>
      <c r="F410" s="275"/>
      <c r="G410" s="128"/>
      <c r="H410" s="170"/>
    </row>
    <row r="411" spans="1:8" hidden="1">
      <c r="A411" s="991"/>
      <c r="B411" s="118"/>
      <c r="C411" s="232" t="s">
        <v>329</v>
      </c>
      <c r="D411" s="277"/>
      <c r="E411" s="223" t="s">
        <v>352</v>
      </c>
      <c r="F411" s="275">
        <v>0.6</v>
      </c>
      <c r="G411" s="128">
        <f>[11]SSR!$C$239</f>
        <v>150</v>
      </c>
      <c r="H411" s="170">
        <f>TRUNC(G411*F411,2)</f>
        <v>90</v>
      </c>
    </row>
    <row r="412" spans="1:8" hidden="1">
      <c r="A412" s="991"/>
      <c r="B412" s="118"/>
      <c r="C412" s="232" t="s">
        <v>330</v>
      </c>
      <c r="D412" s="277"/>
      <c r="E412" s="223" t="s">
        <v>352</v>
      </c>
      <c r="F412" s="275">
        <v>0.6</v>
      </c>
      <c r="G412" s="128">
        <f>[11]SSR!$D$239</f>
        <v>146</v>
      </c>
      <c r="H412" s="170">
        <f>TRUNC(G412*F412,2)</f>
        <v>87.6</v>
      </c>
    </row>
    <row r="413" spans="1:8" hidden="1">
      <c r="A413" s="991"/>
      <c r="B413" s="118"/>
      <c r="C413" s="107" t="str">
        <f>'[11]Input (R)'!$C$22</f>
        <v>Overheads &amp; Contractors Profit @ 13.615%</v>
      </c>
      <c r="D413" s="216"/>
      <c r="E413" s="138">
        <f>'[11]Input (R)'!$D$22</f>
        <v>0.13614999999999999</v>
      </c>
      <c r="F413" s="134" t="s">
        <v>202</v>
      </c>
      <c r="G413" s="132">
        <f>H412</f>
        <v>87.6</v>
      </c>
      <c r="H413" s="135">
        <f>TRUNC(G413*E413,2)</f>
        <v>11.92</v>
      </c>
    </row>
    <row r="414" spans="1:8" hidden="1">
      <c r="A414" s="225"/>
      <c r="B414" s="118"/>
      <c r="C414" s="232" t="s">
        <v>205</v>
      </c>
      <c r="D414" s="232"/>
      <c r="E414" s="130"/>
      <c r="F414" s="210"/>
      <c r="G414" s="164"/>
      <c r="H414" s="128">
        <f>SUM(H409:H413)</f>
        <v>401.48000000000008</v>
      </c>
    </row>
    <row r="415" spans="1:8" hidden="1">
      <c r="A415" s="225"/>
      <c r="B415" s="118"/>
      <c r="C415" s="107" t="str">
        <f>'[11]Input (R)'!$C$22</f>
        <v>Overheads &amp; Contractors Profit @ 13.615%</v>
      </c>
      <c r="D415" s="216"/>
      <c r="E415" s="138">
        <f>'[11]Input (R)'!$D$22</f>
        <v>0.13614999999999999</v>
      </c>
      <c r="F415" s="134" t="s">
        <v>202</v>
      </c>
      <c r="G415" s="132">
        <f>H414</f>
        <v>401.48000000000008</v>
      </c>
      <c r="H415" s="135">
        <f>TRUNC(G415*E415,2)</f>
        <v>54.66</v>
      </c>
    </row>
    <row r="416" spans="1:8" s="229" customFormat="1" hidden="1">
      <c r="A416" s="226"/>
      <c r="B416" s="173"/>
      <c r="C416" s="233" t="s">
        <v>353</v>
      </c>
      <c r="D416" s="233"/>
      <c r="E416" s="228"/>
      <c r="F416" s="278"/>
      <c r="G416" s="279"/>
      <c r="H416" s="280">
        <f>SUM(H414:H415)</f>
        <v>456.1400000000001</v>
      </c>
    </row>
    <row r="417" spans="1:8" hidden="1">
      <c r="A417" s="225"/>
      <c r="B417" s="118"/>
      <c r="C417" s="232"/>
      <c r="D417" s="232"/>
      <c r="E417" s="130"/>
      <c r="F417" s="210"/>
      <c r="G417" s="164"/>
      <c r="H417" s="164"/>
    </row>
    <row r="418" spans="1:8" ht="51.75" hidden="1" customHeight="1">
      <c r="A418" s="991" t="s">
        <v>348</v>
      </c>
      <c r="B418" s="118">
        <f>B407+1</f>
        <v>20</v>
      </c>
      <c r="C418" s="994" t="s">
        <v>354</v>
      </c>
      <c r="D418" s="994"/>
      <c r="E418" s="994"/>
      <c r="F418" s="994"/>
      <c r="G418" s="994"/>
      <c r="H418" s="170"/>
    </row>
    <row r="419" spans="1:8" hidden="1">
      <c r="A419" s="991"/>
      <c r="B419" s="118"/>
      <c r="C419" s="212" t="s">
        <v>355</v>
      </c>
      <c r="D419" s="212"/>
      <c r="E419" s="223"/>
      <c r="F419" s="274"/>
      <c r="G419" s="164"/>
      <c r="H419" s="170"/>
    </row>
    <row r="420" spans="1:8" ht="31.2" hidden="1">
      <c r="A420" s="991"/>
      <c r="B420" s="118"/>
      <c r="C420" s="234" t="s">
        <v>356</v>
      </c>
      <c r="D420" s="234"/>
      <c r="E420" s="130" t="s">
        <v>357</v>
      </c>
      <c r="F420" s="230">
        <v>1</v>
      </c>
      <c r="G420" s="276">
        <f>$H$385</f>
        <v>4516.37</v>
      </c>
      <c r="H420" s="276">
        <f>TRUNC(G420*F420,2)</f>
        <v>4516.37</v>
      </c>
    </row>
    <row r="421" spans="1:8" s="214" customFormat="1" hidden="1">
      <c r="A421" s="991"/>
      <c r="B421" s="118"/>
      <c r="C421" s="277" t="s">
        <v>328</v>
      </c>
      <c r="D421" s="277"/>
      <c r="E421" s="223"/>
      <c r="F421" s="230"/>
      <c r="G421" s="128"/>
      <c r="H421" s="276"/>
    </row>
    <row r="422" spans="1:8" s="214" customFormat="1" hidden="1">
      <c r="A422" s="991"/>
      <c r="B422" s="118"/>
      <c r="C422" s="232" t="s">
        <v>329</v>
      </c>
      <c r="D422" s="232"/>
      <c r="E422" s="130" t="s">
        <v>342</v>
      </c>
      <c r="F422" s="258">
        <v>10</v>
      </c>
      <c r="G422" s="128">
        <f>[11]SSR!$C$242</f>
        <v>152</v>
      </c>
      <c r="H422" s="170">
        <f>TRUNC(G422*F422,2)</f>
        <v>1520</v>
      </c>
    </row>
    <row r="423" spans="1:8" s="214" customFormat="1" hidden="1">
      <c r="A423" s="991"/>
      <c r="B423" s="118"/>
      <c r="C423" s="232" t="s">
        <v>330</v>
      </c>
      <c r="D423" s="232"/>
      <c r="E423" s="130" t="s">
        <v>342</v>
      </c>
      <c r="F423" s="258">
        <v>10</v>
      </c>
      <c r="G423" s="128">
        <f>[11]SSR!$D$242</f>
        <v>127</v>
      </c>
      <c r="H423" s="170">
        <f>TRUNC(G423*F423,2)</f>
        <v>1270</v>
      </c>
    </row>
    <row r="424" spans="1:8" s="214" customFormat="1" hidden="1">
      <c r="A424" s="225"/>
      <c r="B424" s="118"/>
      <c r="C424" s="66" t="str">
        <f>'[11]Input (R)'!$C$21</f>
        <v xml:space="preserve"> Add M.B.A allowence 20.00% on labour</v>
      </c>
      <c r="D424" s="66"/>
      <c r="E424" s="133">
        <f>'[11]Input (R)'!$D$21</f>
        <v>0</v>
      </c>
      <c r="F424" s="134" t="s">
        <v>202</v>
      </c>
      <c r="G424" s="132">
        <v>0</v>
      </c>
      <c r="H424" s="135">
        <f>TRUNC(G424*E424,2)</f>
        <v>0</v>
      </c>
    </row>
    <row r="425" spans="1:8" hidden="1">
      <c r="A425" s="225"/>
      <c r="B425" s="118"/>
      <c r="C425" s="259" t="s">
        <v>358</v>
      </c>
      <c r="D425" s="259"/>
      <c r="E425" s="223" t="s">
        <v>357</v>
      </c>
      <c r="F425" s="231">
        <v>1</v>
      </c>
      <c r="G425" s="276">
        <f>$H$499*10</f>
        <v>2376.3000000000002</v>
      </c>
      <c r="H425" s="276">
        <f>TRUNC(G425*F425,2)</f>
        <v>2376.3000000000002</v>
      </c>
    </row>
    <row r="426" spans="1:8" hidden="1">
      <c r="A426" s="225"/>
      <c r="B426" s="118"/>
      <c r="C426" s="277" t="s">
        <v>359</v>
      </c>
      <c r="D426" s="277"/>
      <c r="E426" s="223" t="s">
        <v>32</v>
      </c>
      <c r="F426" s="231">
        <v>1.5</v>
      </c>
      <c r="G426" s="276">
        <v>150</v>
      </c>
      <c r="H426" s="276">
        <f>TRUNC(G426*F426,2)</f>
        <v>225</v>
      </c>
    </row>
    <row r="427" spans="1:8" hidden="1">
      <c r="A427" s="225"/>
      <c r="B427" s="118"/>
      <c r="C427" s="277" t="s">
        <v>205</v>
      </c>
      <c r="D427" s="277"/>
      <c r="E427" s="223"/>
      <c r="F427" s="275"/>
      <c r="G427" s="276"/>
      <c r="H427" s="157">
        <f>SUM(H420:H426)</f>
        <v>9907.67</v>
      </c>
    </row>
    <row r="428" spans="1:8" hidden="1">
      <c r="A428" s="225"/>
      <c r="B428" s="118"/>
      <c r="C428" s="107" t="str">
        <f>'[11]Input (R)'!$C$22</f>
        <v>Overheads &amp; Contractors Profit @ 13.615%</v>
      </c>
      <c r="D428" s="216"/>
      <c r="E428" s="138">
        <f>'[11]Input (R)'!$D$22</f>
        <v>0.13614999999999999</v>
      </c>
      <c r="F428" s="134" t="s">
        <v>202</v>
      </c>
      <c r="G428" s="132">
        <f>H427</f>
        <v>9907.67</v>
      </c>
      <c r="H428" s="135">
        <f>TRUNC(G428*E428,2)</f>
        <v>1348.92</v>
      </c>
    </row>
    <row r="429" spans="1:8" hidden="1">
      <c r="A429" s="225"/>
      <c r="B429" s="118"/>
      <c r="C429" s="234" t="s">
        <v>360</v>
      </c>
      <c r="D429" s="255"/>
      <c r="E429" s="163"/>
      <c r="F429" s="255"/>
      <c r="G429" s="281"/>
      <c r="H429" s="276">
        <f>SUM(H427:H428)</f>
        <v>11256.59</v>
      </c>
    </row>
    <row r="430" spans="1:8" s="229" customFormat="1" hidden="1">
      <c r="A430" s="226"/>
      <c r="B430" s="173"/>
      <c r="C430" s="233" t="s">
        <v>361</v>
      </c>
      <c r="D430" s="233"/>
      <c r="E430" s="228"/>
      <c r="F430" s="278"/>
      <c r="G430" s="279"/>
      <c r="H430" s="208">
        <f>TRUNC(H429/10,2)</f>
        <v>1125.6500000000001</v>
      </c>
    </row>
    <row r="431" spans="1:8" hidden="1">
      <c r="A431" s="225"/>
      <c r="B431" s="118"/>
      <c r="C431" s="166"/>
      <c r="D431" s="166"/>
      <c r="E431" s="163"/>
      <c r="F431" s="210"/>
      <c r="G431" s="164"/>
      <c r="H431" s="210"/>
    </row>
    <row r="432" spans="1:8" ht="48" hidden="1" customHeight="1">
      <c r="A432" s="991" t="s">
        <v>362</v>
      </c>
      <c r="B432" s="118">
        <f>B418+1</f>
        <v>21</v>
      </c>
      <c r="C432" s="1019" t="s">
        <v>363</v>
      </c>
      <c r="D432" s="1019"/>
      <c r="E432" s="1019"/>
      <c r="F432" s="1019"/>
      <c r="G432" s="1019"/>
      <c r="H432" s="255"/>
    </row>
    <row r="433" spans="1:12" hidden="1">
      <c r="A433" s="991"/>
      <c r="B433" s="1020"/>
      <c r="C433" s="126" t="s">
        <v>364</v>
      </c>
      <c r="D433" s="126"/>
      <c r="E433" s="163"/>
      <c r="F433" s="118"/>
      <c r="G433" s="164"/>
      <c r="H433" s="210"/>
    </row>
    <row r="434" spans="1:12" hidden="1">
      <c r="A434" s="991"/>
      <c r="B434" s="1020"/>
      <c r="C434" s="126" t="s">
        <v>365</v>
      </c>
      <c r="D434" s="126"/>
      <c r="E434" s="163"/>
      <c r="F434" s="118"/>
      <c r="G434" s="164"/>
      <c r="H434" s="210"/>
    </row>
    <row r="435" spans="1:12" ht="31.2" hidden="1">
      <c r="A435" s="991"/>
      <c r="B435" s="1020"/>
      <c r="C435" s="126" t="s">
        <v>366</v>
      </c>
      <c r="D435" s="126"/>
      <c r="E435" s="114" t="s">
        <v>367</v>
      </c>
      <c r="F435" s="282">
        <v>1.05</v>
      </c>
      <c r="G435" s="276">
        <f>'[11]Lead ( R)'!$Q$21*1000</f>
        <v>32100</v>
      </c>
      <c r="H435" s="276">
        <f>TRUNC(G435*F435,2)</f>
        <v>33705</v>
      </c>
    </row>
    <row r="436" spans="1:12" s="101" customFormat="1" hidden="1">
      <c r="A436" s="991"/>
      <c r="B436" s="283"/>
      <c r="C436" s="126" t="s">
        <v>368</v>
      </c>
      <c r="D436" s="137"/>
      <c r="E436" s="127" t="s">
        <v>289</v>
      </c>
      <c r="F436" s="284">
        <v>6</v>
      </c>
      <c r="G436" s="276">
        <f>[11]SSR!$D$197</f>
        <v>51</v>
      </c>
      <c r="H436" s="276">
        <f>TRUNC(G436*F436,2)</f>
        <v>306</v>
      </c>
    </row>
    <row r="437" spans="1:12" ht="31.2" hidden="1">
      <c r="A437" s="991"/>
      <c r="B437" s="220"/>
      <c r="C437" s="126" t="s">
        <v>369</v>
      </c>
      <c r="D437" s="126"/>
      <c r="E437" s="163"/>
      <c r="F437" s="282"/>
      <c r="G437" s="276"/>
      <c r="H437" s="170"/>
    </row>
    <row r="438" spans="1:12" hidden="1">
      <c r="A438" s="225"/>
      <c r="B438" s="220"/>
      <c r="C438" s="126" t="s">
        <v>370</v>
      </c>
      <c r="D438" s="126"/>
      <c r="E438" s="163" t="s">
        <v>118</v>
      </c>
      <c r="F438" s="282">
        <v>2</v>
      </c>
      <c r="G438" s="132">
        <f>[11]SSR!D70</f>
        <v>585</v>
      </c>
      <c r="H438" s="230">
        <f>TRUNC(G438*F438,2)</f>
        <v>1170</v>
      </c>
      <c r="L438" s="282"/>
    </row>
    <row r="439" spans="1:12" hidden="1">
      <c r="A439" s="225"/>
      <c r="B439" s="220"/>
      <c r="C439" s="126" t="s">
        <v>26</v>
      </c>
      <c r="D439" s="126"/>
      <c r="E439" s="163" t="s">
        <v>118</v>
      </c>
      <c r="F439" s="282">
        <v>6.4</v>
      </c>
      <c r="G439" s="132">
        <f>[11]SSR!$D$86</f>
        <v>370</v>
      </c>
      <c r="H439" s="276">
        <f>TRUNC(G439*F439,2)</f>
        <v>2368</v>
      </c>
      <c r="L439" s="282"/>
    </row>
    <row r="440" spans="1:12" hidden="1">
      <c r="A440" s="225"/>
      <c r="B440" s="118"/>
      <c r="C440" s="66" t="str">
        <f>'[11]Input (R)'!$C$21</f>
        <v xml:space="preserve"> Add M.B.A allowence 20.00% on labour</v>
      </c>
      <c r="D440" s="66"/>
      <c r="E440" s="133">
        <f>'[11]Input (R)'!$D$21</f>
        <v>0</v>
      </c>
      <c r="F440" s="134" t="s">
        <v>202</v>
      </c>
      <c r="G440" s="132">
        <f>SUM(H437:H439)</f>
        <v>3538</v>
      </c>
      <c r="H440" s="135">
        <f>TRUNC(G440*E440,2)</f>
        <v>0</v>
      </c>
    </row>
    <row r="441" spans="1:12" hidden="1">
      <c r="A441" s="225"/>
      <c r="B441" s="220"/>
      <c r="C441" s="277" t="s">
        <v>205</v>
      </c>
      <c r="D441" s="277"/>
      <c r="E441" s="223"/>
      <c r="F441" s="275"/>
      <c r="G441" s="276"/>
      <c r="H441" s="157">
        <f>SUM(H435:H440)</f>
        <v>37549</v>
      </c>
    </row>
    <row r="442" spans="1:12" hidden="1">
      <c r="A442" s="225"/>
      <c r="B442" s="118"/>
      <c r="C442" s="107" t="str">
        <f>'[11]Input (R)'!$C$22</f>
        <v>Overheads &amp; Contractors Profit @ 13.615%</v>
      </c>
      <c r="D442" s="216"/>
      <c r="E442" s="138">
        <f>'[11]Input (R)'!$D$22</f>
        <v>0.13614999999999999</v>
      </c>
      <c r="F442" s="134" t="s">
        <v>202</v>
      </c>
      <c r="G442" s="132">
        <f>H441</f>
        <v>37549</v>
      </c>
      <c r="H442" s="135">
        <f>TRUNC(G442*E442,2)</f>
        <v>5112.29</v>
      </c>
    </row>
    <row r="443" spans="1:12" hidden="1">
      <c r="A443" s="225"/>
      <c r="B443" s="220"/>
      <c r="C443" s="126" t="s">
        <v>371</v>
      </c>
      <c r="D443" s="126"/>
      <c r="E443" s="163"/>
      <c r="F443" s="255"/>
      <c r="G443" s="281"/>
      <c r="H443" s="276">
        <f>SUM(H441:H442)</f>
        <v>42661.29</v>
      </c>
    </row>
    <row r="444" spans="1:12" s="289" customFormat="1" hidden="1">
      <c r="A444" s="285"/>
      <c r="B444" s="286"/>
      <c r="C444" s="287" t="s">
        <v>372</v>
      </c>
      <c r="D444" s="287"/>
      <c r="E444" s="288"/>
      <c r="F444" s="288"/>
      <c r="G444" s="279"/>
      <c r="H444" s="280">
        <f>TRUNC(H443/1000,2)</f>
        <v>42.66</v>
      </c>
    </row>
    <row r="445" spans="1:12" hidden="1">
      <c r="A445" s="225"/>
      <c r="B445" s="220"/>
      <c r="C445" s="126"/>
      <c r="D445" s="126"/>
      <c r="E445" s="163"/>
      <c r="F445" s="114"/>
      <c r="G445" s="276"/>
      <c r="H445" s="164"/>
    </row>
    <row r="446" spans="1:12" hidden="1">
      <c r="A446" s="225"/>
      <c r="B446" s="290">
        <f>B432+1</f>
        <v>22</v>
      </c>
      <c r="C446" s="1015" t="s">
        <v>373</v>
      </c>
      <c r="D446" s="1015"/>
      <c r="E446" s="1015"/>
      <c r="F446" s="1015"/>
      <c r="G446" s="1015"/>
      <c r="H446" s="150"/>
    </row>
    <row r="447" spans="1:12" hidden="1">
      <c r="A447" s="225"/>
      <c r="B447" s="291"/>
      <c r="C447" s="292" t="s">
        <v>374</v>
      </c>
      <c r="D447" s="292"/>
      <c r="E447" s="152"/>
      <c r="F447" s="148"/>
      <c r="G447" s="132"/>
      <c r="H447" s="148"/>
    </row>
    <row r="448" spans="1:12" hidden="1">
      <c r="A448" s="225"/>
      <c r="B448" s="291"/>
      <c r="C448" s="292" t="s">
        <v>375</v>
      </c>
      <c r="D448" s="292"/>
      <c r="E448" s="152" t="s">
        <v>376</v>
      </c>
      <c r="F448" s="134">
        <v>1</v>
      </c>
      <c r="G448" s="132">
        <f>'[11]Lead ( R)'!$Q$22</f>
        <v>35.5</v>
      </c>
      <c r="H448" s="293">
        <f>TRUNC(F448*G448,2)</f>
        <v>35.5</v>
      </c>
    </row>
    <row r="449" spans="1:8" hidden="1">
      <c r="A449" s="225"/>
      <c r="B449" s="291"/>
      <c r="C449" s="292" t="s">
        <v>377</v>
      </c>
      <c r="D449" s="294" t="str">
        <f>[11]SSR!$C$218</f>
        <v>BMM-V.14</v>
      </c>
      <c r="E449" s="152" t="s">
        <v>376</v>
      </c>
      <c r="F449" s="134">
        <v>1</v>
      </c>
      <c r="G449" s="295">
        <f>[11]SSR!$D$218</f>
        <v>24</v>
      </c>
      <c r="H449" s="293">
        <f>TRUNC(F449*G449,2)</f>
        <v>24</v>
      </c>
    </row>
    <row r="450" spans="1:8" hidden="1">
      <c r="A450" s="225"/>
      <c r="B450" s="291"/>
      <c r="C450" s="292" t="s">
        <v>378</v>
      </c>
      <c r="D450" s="294" t="str">
        <f>[11]SSR!$C$219</f>
        <v>BMM-V.15</v>
      </c>
      <c r="E450" s="152" t="s">
        <v>376</v>
      </c>
      <c r="F450" s="134">
        <v>1</v>
      </c>
      <c r="G450" s="132">
        <f>[11]SSR!$D$219</f>
        <v>4</v>
      </c>
      <c r="H450" s="293">
        <f>TRUNC(F450*G450,2)</f>
        <v>4</v>
      </c>
    </row>
    <row r="451" spans="1:8" hidden="1">
      <c r="A451" s="225"/>
      <c r="B451" s="118"/>
      <c r="C451" s="66" t="str">
        <f>'[11]Input (R)'!$C$21</f>
        <v xml:space="preserve"> Add M.B.A allowence 20.00% on labour</v>
      </c>
      <c r="D451" s="66"/>
      <c r="E451" s="133">
        <f>'[11]Input (R)'!$D$21</f>
        <v>0</v>
      </c>
      <c r="F451" s="134" t="s">
        <v>202</v>
      </c>
      <c r="G451" s="132">
        <f>SUM(H449:H450)</f>
        <v>28</v>
      </c>
      <c r="H451" s="135">
        <f>TRUNC(G451*E451,2)</f>
        <v>0</v>
      </c>
    </row>
    <row r="452" spans="1:8" hidden="1">
      <c r="A452" s="225"/>
      <c r="B452" s="291"/>
      <c r="C452" s="148" t="s">
        <v>205</v>
      </c>
      <c r="D452" s="148"/>
      <c r="E452" s="152"/>
      <c r="F452" s="134"/>
      <c r="G452" s="132"/>
      <c r="H452" s="135">
        <f>SUM(H448:H451)</f>
        <v>63.5</v>
      </c>
    </row>
    <row r="453" spans="1:8" hidden="1">
      <c r="A453" s="225"/>
      <c r="B453" s="118"/>
      <c r="C453" s="107" t="str">
        <f>'[11]Input (R)'!$C$22</f>
        <v>Overheads &amp; Contractors Profit @ 13.615%</v>
      </c>
      <c r="D453" s="216"/>
      <c r="E453" s="138">
        <f>'[11]Input (R)'!$D$22</f>
        <v>0.13614999999999999</v>
      </c>
      <c r="F453" s="134" t="s">
        <v>202</v>
      </c>
      <c r="G453" s="132">
        <v>0</v>
      </c>
      <c r="H453" s="135">
        <f>TRUNC(G453*E453,2)</f>
        <v>0</v>
      </c>
    </row>
    <row r="454" spans="1:8" s="229" customFormat="1" hidden="1">
      <c r="A454" s="226"/>
      <c r="B454" s="296"/>
      <c r="C454" s="251" t="s">
        <v>379</v>
      </c>
      <c r="D454" s="251"/>
      <c r="E454" s="154"/>
      <c r="F454" s="155"/>
      <c r="G454" s="156"/>
      <c r="H454" s="297">
        <f>SUM(H452:H453)</f>
        <v>63.5</v>
      </c>
    </row>
    <row r="455" spans="1:8" hidden="1">
      <c r="A455" s="225"/>
      <c r="B455" s="220"/>
      <c r="C455" s="126"/>
      <c r="D455" s="126"/>
      <c r="E455" s="163"/>
      <c r="F455" s="114"/>
      <c r="G455" s="276"/>
      <c r="H455" s="164"/>
    </row>
    <row r="456" spans="1:8" hidden="1">
      <c r="A456" s="1008"/>
      <c r="B456" s="298">
        <f>B446+1</f>
        <v>23</v>
      </c>
      <c r="C456" s="994" t="s">
        <v>380</v>
      </c>
      <c r="D456" s="994"/>
      <c r="E456" s="994"/>
      <c r="F456" s="994"/>
      <c r="G456" s="994"/>
      <c r="H456" s="210"/>
    </row>
    <row r="457" spans="1:8" hidden="1">
      <c r="A457" s="1008"/>
      <c r="B457" s="118"/>
      <c r="C457" s="212" t="s">
        <v>288</v>
      </c>
      <c r="D457" s="212"/>
      <c r="E457" s="223"/>
      <c r="F457" s="210"/>
      <c r="G457" s="164"/>
      <c r="H457" s="210"/>
    </row>
    <row r="458" spans="1:8" hidden="1">
      <c r="A458" s="1008"/>
      <c r="B458" s="118"/>
      <c r="C458" s="212" t="s">
        <v>273</v>
      </c>
      <c r="D458" s="212"/>
      <c r="E458" s="223"/>
      <c r="F458" s="210"/>
      <c r="G458" s="164"/>
      <c r="H458" s="210"/>
    </row>
    <row r="459" spans="1:8" hidden="1">
      <c r="A459" s="225"/>
      <c r="B459" s="118"/>
      <c r="C459" s="212" t="s">
        <v>24</v>
      </c>
      <c r="D459" s="212"/>
      <c r="E459" s="223" t="s">
        <v>289</v>
      </c>
      <c r="F459" s="210">
        <v>48</v>
      </c>
      <c r="G459" s="224">
        <f>'[11]Lead ( R)'!$Q$20</f>
        <v>4.8</v>
      </c>
      <c r="H459" s="276">
        <f>TRUNC(G459*F459,2)</f>
        <v>230.4</v>
      </c>
    </row>
    <row r="460" spans="1:8" ht="31.2" hidden="1">
      <c r="A460" s="225"/>
      <c r="B460" s="118"/>
      <c r="C460" s="212" t="s">
        <v>381</v>
      </c>
      <c r="D460" s="212"/>
      <c r="E460" s="223" t="s">
        <v>382</v>
      </c>
      <c r="F460" s="210">
        <v>512</v>
      </c>
      <c r="G460" s="164">
        <f>'[11]Lead ( R)'!Q19</f>
        <v>4853.68</v>
      </c>
      <c r="H460" s="276">
        <f>TRUNC((G460*F460)/1000,2)</f>
        <v>2485.08</v>
      </c>
    </row>
    <row r="461" spans="1:8" hidden="1">
      <c r="A461" s="225"/>
      <c r="B461" s="118"/>
      <c r="C461" s="212" t="s">
        <v>291</v>
      </c>
      <c r="D461" s="212"/>
      <c r="E461" s="223" t="s">
        <v>21</v>
      </c>
      <c r="F461" s="210">
        <v>0.2</v>
      </c>
      <c r="G461" s="164">
        <f>'[11]Lead ( R)'!$Q$10</f>
        <v>308.58</v>
      </c>
      <c r="H461" s="276">
        <f>TRUNC(G461*F461,2)</f>
        <v>61.71</v>
      </c>
    </row>
    <row r="462" spans="1:8" hidden="1">
      <c r="A462" s="225"/>
      <c r="B462" s="118"/>
      <c r="C462" s="212" t="s">
        <v>319</v>
      </c>
      <c r="D462" s="212"/>
      <c r="E462" s="223"/>
      <c r="F462" s="210"/>
      <c r="G462" s="164"/>
      <c r="H462" s="164"/>
    </row>
    <row r="463" spans="1:8" ht="16.8" hidden="1">
      <c r="A463" s="225"/>
      <c r="B463" s="118"/>
      <c r="C463" s="212" t="s">
        <v>294</v>
      </c>
      <c r="D463" s="212"/>
      <c r="E463" s="223" t="s">
        <v>118</v>
      </c>
      <c r="F463" s="210">
        <v>0.24</v>
      </c>
      <c r="G463" s="128">
        <f>[11]SSR!$D$74</f>
        <v>465</v>
      </c>
      <c r="H463" s="276">
        <f>TRUNC(G463*F463,2)</f>
        <v>111.6</v>
      </c>
    </row>
    <row r="464" spans="1:8" ht="16.8" hidden="1">
      <c r="A464" s="225"/>
      <c r="B464" s="118"/>
      <c r="C464" s="212" t="s">
        <v>383</v>
      </c>
      <c r="D464" s="212"/>
      <c r="E464" s="223" t="s">
        <v>118</v>
      </c>
      <c r="F464" s="210">
        <v>0.56000000000000005</v>
      </c>
      <c r="G464" s="128">
        <f>[11]SSR!$D$83</f>
        <v>420</v>
      </c>
      <c r="H464" s="276">
        <f>TRUNC(G464*F464,2)</f>
        <v>235.2</v>
      </c>
    </row>
    <row r="465" spans="1:10" hidden="1">
      <c r="A465" s="225"/>
      <c r="B465" s="118"/>
      <c r="C465" s="212" t="s">
        <v>201</v>
      </c>
      <c r="D465" s="212"/>
      <c r="E465" s="223" t="s">
        <v>118</v>
      </c>
      <c r="F465" s="210">
        <v>1.89</v>
      </c>
      <c r="G465" s="132">
        <f>[11]SSR!$D$86</f>
        <v>370</v>
      </c>
      <c r="H465" s="276">
        <f>TRUNC(G465*F465,2)</f>
        <v>699.3</v>
      </c>
    </row>
    <row r="466" spans="1:10" hidden="1">
      <c r="A466" s="225"/>
      <c r="B466" s="118"/>
      <c r="C466" s="66" t="str">
        <f>'[11]Input (R)'!$C$21</f>
        <v xml:space="preserve"> Add M.B.A allowence 20.00% on labour</v>
      </c>
      <c r="D466" s="66"/>
      <c r="E466" s="133">
        <f>'[11]Input (R)'!$D$21</f>
        <v>0</v>
      </c>
      <c r="F466" s="134" t="s">
        <v>202</v>
      </c>
      <c r="G466" s="132">
        <f>SUM(H463:H465)</f>
        <v>1046.0999999999999</v>
      </c>
      <c r="H466" s="135">
        <f>TRUNC(G466*E466,2)</f>
        <v>0</v>
      </c>
    </row>
    <row r="467" spans="1:10" hidden="1">
      <c r="A467" s="225"/>
      <c r="B467" s="118"/>
      <c r="C467" s="277" t="s">
        <v>205</v>
      </c>
      <c r="D467" s="277"/>
      <c r="E467" s="223"/>
      <c r="F467" s="210"/>
      <c r="G467" s="164"/>
      <c r="H467" s="164">
        <f>SUM(H459:H466)</f>
        <v>3823.29</v>
      </c>
    </row>
    <row r="468" spans="1:10" hidden="1">
      <c r="A468" s="225"/>
      <c r="B468" s="118"/>
      <c r="C468" s="107" t="str">
        <f>'[11]Input (R)'!$C$22</f>
        <v>Overheads &amp; Contractors Profit @ 13.615%</v>
      </c>
      <c r="D468" s="216"/>
      <c r="E468" s="138">
        <f>'[11]Input (R)'!$D$22</f>
        <v>0.13614999999999999</v>
      </c>
      <c r="F468" s="134" t="s">
        <v>202</v>
      </c>
      <c r="G468" s="132">
        <f>H467</f>
        <v>3823.29</v>
      </c>
      <c r="H468" s="135">
        <f>TRUNC(G468*E468,2)</f>
        <v>520.54</v>
      </c>
    </row>
    <row r="469" spans="1:10" s="229" customFormat="1" hidden="1">
      <c r="A469" s="226"/>
      <c r="B469" s="173"/>
      <c r="C469" s="233" t="s">
        <v>295</v>
      </c>
      <c r="D469" s="233"/>
      <c r="E469" s="228"/>
      <c r="F469" s="177"/>
      <c r="G469" s="178"/>
      <c r="H469" s="208">
        <f>SUM(H467:H468)</f>
        <v>4343.83</v>
      </c>
    </row>
    <row r="470" spans="1:10" hidden="1">
      <c r="A470" s="225"/>
      <c r="B470" s="118"/>
      <c r="C470" s="212"/>
      <c r="D470" s="212"/>
      <c r="E470" s="223"/>
      <c r="F470" s="210"/>
      <c r="G470" s="164"/>
      <c r="H470" s="230"/>
    </row>
    <row r="471" spans="1:10" ht="14.25" hidden="1" customHeight="1">
      <c r="A471" s="991" t="s">
        <v>384</v>
      </c>
      <c r="B471" s="118">
        <f>B456+1</f>
        <v>24</v>
      </c>
      <c r="C471" s="1016" t="s">
        <v>385</v>
      </c>
      <c r="D471" s="1016"/>
      <c r="E471" s="1016"/>
      <c r="F471" s="1016"/>
      <c r="G471" s="1016"/>
      <c r="H471" s="210"/>
    </row>
    <row r="472" spans="1:10" hidden="1">
      <c r="A472" s="991"/>
      <c r="B472" s="118"/>
      <c r="C472" s="212" t="s">
        <v>288</v>
      </c>
      <c r="D472" s="212"/>
      <c r="E472" s="223"/>
      <c r="F472" s="210"/>
      <c r="G472" s="164"/>
      <c r="H472" s="210"/>
    </row>
    <row r="473" spans="1:10" hidden="1">
      <c r="A473" s="991"/>
      <c r="B473" s="118"/>
      <c r="C473" s="212" t="s">
        <v>273</v>
      </c>
      <c r="D473" s="212"/>
      <c r="E473" s="223"/>
      <c r="F473" s="210"/>
      <c r="G473" s="164"/>
      <c r="H473" s="210"/>
    </row>
    <row r="474" spans="1:10" hidden="1">
      <c r="A474" s="991"/>
      <c r="B474" s="118"/>
      <c r="C474" s="212" t="s">
        <v>24</v>
      </c>
      <c r="D474" s="212"/>
      <c r="E474" s="223" t="s">
        <v>289</v>
      </c>
      <c r="F474" s="210">
        <v>79.2</v>
      </c>
      <c r="G474" s="224">
        <f>'[11]Lead ( R)'!$Q$20</f>
        <v>4.8</v>
      </c>
      <c r="H474" s="276">
        <f>TRUNC(G474*F474,2)</f>
        <v>380.16</v>
      </c>
    </row>
    <row r="475" spans="1:10" s="101" customFormat="1" hidden="1">
      <c r="A475" s="991"/>
      <c r="B475" s="137"/>
      <c r="C475" s="232" t="s">
        <v>386</v>
      </c>
      <c r="D475" s="232"/>
      <c r="E475" s="130" t="s">
        <v>21</v>
      </c>
      <c r="F475" s="125">
        <v>0.94</v>
      </c>
      <c r="G475" s="132">
        <f>'[11]Lead ( R)'!$Q$18</f>
        <v>568.58999999999992</v>
      </c>
      <c r="H475" s="276">
        <f>TRUNC(G475*F475,2)</f>
        <v>534.47</v>
      </c>
    </row>
    <row r="476" spans="1:10" ht="31.2" hidden="1">
      <c r="A476" s="991"/>
      <c r="B476" s="118"/>
      <c r="C476" s="212" t="s">
        <v>387</v>
      </c>
      <c r="D476" s="212"/>
      <c r="E476" s="223" t="s">
        <v>21</v>
      </c>
      <c r="F476" s="210">
        <v>0.16</v>
      </c>
      <c r="G476" s="128">
        <f>G475</f>
        <v>568.58999999999992</v>
      </c>
      <c r="H476" s="276">
        <f>TRUNC(G476*F476,2)</f>
        <v>90.97</v>
      </c>
    </row>
    <row r="477" spans="1:10" hidden="1">
      <c r="A477" s="147"/>
      <c r="B477" s="118"/>
      <c r="C477" s="212" t="s">
        <v>291</v>
      </c>
      <c r="D477" s="212"/>
      <c r="E477" s="223" t="s">
        <v>21</v>
      </c>
      <c r="F477" s="210">
        <v>0.33</v>
      </c>
      <c r="G477" s="164">
        <f>'[11]Lead ( R)'!$Q$10</f>
        <v>308.58</v>
      </c>
      <c r="H477" s="276">
        <f>TRUNC(G477*F477,2)</f>
        <v>101.83</v>
      </c>
    </row>
    <row r="478" spans="1:10" hidden="1">
      <c r="A478" s="225"/>
      <c r="B478" s="118"/>
      <c r="C478" s="212" t="s">
        <v>319</v>
      </c>
      <c r="D478" s="212"/>
      <c r="E478" s="223"/>
      <c r="F478" s="210"/>
      <c r="G478" s="164"/>
      <c r="H478" s="164"/>
    </row>
    <row r="479" spans="1:10" ht="16.8" hidden="1">
      <c r="A479" s="225"/>
      <c r="B479" s="118"/>
      <c r="C479" s="212" t="s">
        <v>294</v>
      </c>
      <c r="D479" s="212"/>
      <c r="E479" s="223" t="s">
        <v>118</v>
      </c>
      <c r="F479" s="210">
        <v>1.2</v>
      </c>
      <c r="G479" s="128">
        <f>[11]SSR!$D$74</f>
        <v>465</v>
      </c>
      <c r="H479" s="276">
        <f>TRUNC(G479*F479,2)</f>
        <v>558</v>
      </c>
      <c r="J479" s="128"/>
    </row>
    <row r="480" spans="1:10" hidden="1">
      <c r="A480" s="225"/>
      <c r="B480" s="118"/>
      <c r="C480" s="212" t="s">
        <v>201</v>
      </c>
      <c r="D480" s="212"/>
      <c r="E480" s="223" t="s">
        <v>118</v>
      </c>
      <c r="F480" s="210">
        <v>2</v>
      </c>
      <c r="G480" s="132">
        <f>[11]SSR!$D$86</f>
        <v>370</v>
      </c>
      <c r="H480" s="257">
        <f>'[12]S.S.R-(14-15)'!$J$73</f>
        <v>345</v>
      </c>
      <c r="J480" s="128"/>
    </row>
    <row r="481" spans="1:8" hidden="1">
      <c r="A481" s="225"/>
      <c r="B481" s="118"/>
      <c r="C481" s="66" t="str">
        <f>'[11]Input (R)'!$C$21</f>
        <v xml:space="preserve"> Add M.B.A allowence 20.00% on labour</v>
      </c>
      <c r="D481" s="66"/>
      <c r="E481" s="133">
        <f>'[11]Input (R)'!$D$21</f>
        <v>0</v>
      </c>
      <c r="F481" s="134" t="s">
        <v>202</v>
      </c>
      <c r="G481" s="132">
        <f>SUM(H479:H480)</f>
        <v>903</v>
      </c>
      <c r="H481" s="135">
        <f>TRUNC(G481*E481,2)</f>
        <v>0</v>
      </c>
    </row>
    <row r="482" spans="1:8" hidden="1">
      <c r="A482" s="225"/>
      <c r="B482" s="118"/>
      <c r="C482" s="277" t="s">
        <v>205</v>
      </c>
      <c r="D482" s="277"/>
      <c r="E482" s="223"/>
      <c r="F482" s="210"/>
      <c r="G482" s="128"/>
      <c r="H482" s="164">
        <f>SUM(H474:H481)</f>
        <v>2010.43</v>
      </c>
    </row>
    <row r="483" spans="1:8" hidden="1">
      <c r="A483" s="225"/>
      <c r="B483" s="118"/>
      <c r="C483" s="107" t="str">
        <f>'[11]Input (R)'!$C$22</f>
        <v>Overheads &amp; Contractors Profit @ 13.615%</v>
      </c>
      <c r="D483" s="216"/>
      <c r="E483" s="138">
        <f>'[11]Input (R)'!$D$22</f>
        <v>0.13614999999999999</v>
      </c>
      <c r="F483" s="134" t="s">
        <v>202</v>
      </c>
      <c r="G483" s="132">
        <f>H482</f>
        <v>2010.43</v>
      </c>
      <c r="H483" s="135">
        <f>TRUNC(G483*E483,2)</f>
        <v>273.72000000000003</v>
      </c>
    </row>
    <row r="484" spans="1:8" s="229" customFormat="1" hidden="1">
      <c r="A484" s="226"/>
      <c r="B484" s="173"/>
      <c r="C484" s="233" t="s">
        <v>295</v>
      </c>
      <c r="D484" s="233"/>
      <c r="E484" s="228"/>
      <c r="F484" s="177"/>
      <c r="G484" s="178"/>
      <c r="H484" s="208">
        <f>SUM(H482:H483)</f>
        <v>2284.15</v>
      </c>
    </row>
    <row r="485" spans="1:8" hidden="1">
      <c r="A485" s="225"/>
      <c r="B485" s="118"/>
      <c r="C485" s="212"/>
      <c r="D485" s="212"/>
      <c r="E485" s="223"/>
      <c r="F485" s="210"/>
      <c r="G485" s="164"/>
      <c r="H485" s="230"/>
    </row>
    <row r="486" spans="1:8" s="101" customFormat="1" hidden="1">
      <c r="A486" s="1017" t="s">
        <v>388</v>
      </c>
      <c r="B486" s="1018"/>
      <c r="C486" s="263" t="s">
        <v>389</v>
      </c>
      <c r="D486" s="232"/>
      <c r="E486" s="127"/>
      <c r="F486" s="136"/>
      <c r="G486" s="128"/>
      <c r="H486" s="257"/>
    </row>
    <row r="487" spans="1:8" ht="15" hidden="1" customHeight="1">
      <c r="A487" s="991" t="s">
        <v>390</v>
      </c>
      <c r="B487" s="118">
        <f>B471+1</f>
        <v>25</v>
      </c>
      <c r="C487" s="1016" t="s">
        <v>391</v>
      </c>
      <c r="D487" s="1016"/>
      <c r="E487" s="1016"/>
      <c r="F487" s="1016"/>
      <c r="G487" s="1016"/>
      <c r="H487" s="170"/>
    </row>
    <row r="488" spans="1:8" hidden="1">
      <c r="A488" s="991"/>
      <c r="B488" s="118"/>
      <c r="C488" s="212" t="s">
        <v>355</v>
      </c>
      <c r="D488" s="212"/>
      <c r="E488" s="223"/>
      <c r="F488" s="210"/>
      <c r="G488" s="164"/>
      <c r="H488" s="170"/>
    </row>
    <row r="489" spans="1:8" hidden="1">
      <c r="A489" s="991"/>
      <c r="B489" s="118"/>
      <c r="C489" s="212" t="s">
        <v>273</v>
      </c>
      <c r="D489" s="212"/>
      <c r="E489" s="223"/>
      <c r="F489" s="210"/>
      <c r="G489" s="164"/>
      <c r="H489" s="170"/>
    </row>
    <row r="490" spans="1:8" hidden="1">
      <c r="A490" s="991"/>
      <c r="B490" s="118"/>
      <c r="C490" s="212" t="s">
        <v>392</v>
      </c>
      <c r="D490" s="212"/>
      <c r="E490" s="223" t="s">
        <v>21</v>
      </c>
      <c r="F490" s="210">
        <v>0.15</v>
      </c>
      <c r="G490" s="128">
        <f>$H$133</f>
        <v>2702</v>
      </c>
      <c r="H490" s="276">
        <f>TRUNC(G490*F490,2)</f>
        <v>405.3</v>
      </c>
    </row>
    <row r="491" spans="1:8" hidden="1">
      <c r="A491" s="991"/>
      <c r="B491" s="118"/>
      <c r="C491" s="212" t="s">
        <v>319</v>
      </c>
      <c r="D491" s="212"/>
      <c r="E491" s="223"/>
      <c r="F491" s="210"/>
      <c r="G491" s="164"/>
      <c r="H491" s="164"/>
    </row>
    <row r="492" spans="1:8" s="54" customFormat="1" ht="16.8" hidden="1">
      <c r="A492" s="991"/>
      <c r="B492" s="60"/>
      <c r="C492" s="54" t="s">
        <v>294</v>
      </c>
      <c r="E492" s="299" t="s">
        <v>118</v>
      </c>
      <c r="F492" s="299">
        <v>0.45</v>
      </c>
      <c r="G492" s="128">
        <f>[11]SSR!$D$74</f>
        <v>465</v>
      </c>
      <c r="H492" s="300">
        <f>TRUNC(G492*F492,2)</f>
        <v>209.25</v>
      </c>
    </row>
    <row r="493" spans="1:8" s="54" customFormat="1" ht="16.8" hidden="1">
      <c r="A493" s="147"/>
      <c r="B493" s="60"/>
      <c r="C493" s="54" t="s">
        <v>383</v>
      </c>
      <c r="E493" s="299" t="s">
        <v>118</v>
      </c>
      <c r="F493" s="299">
        <v>1.05</v>
      </c>
      <c r="G493" s="128">
        <f>[11]SSR!$D$83</f>
        <v>420</v>
      </c>
      <c r="H493" s="300">
        <f>TRUNC(G493*F493,2)</f>
        <v>441</v>
      </c>
    </row>
    <row r="494" spans="1:8" s="54" customFormat="1" hidden="1">
      <c r="A494" s="147"/>
      <c r="B494" s="60"/>
      <c r="C494" s="54" t="s">
        <v>201</v>
      </c>
      <c r="E494" s="299" t="s">
        <v>118</v>
      </c>
      <c r="F494" s="301">
        <v>2.8</v>
      </c>
      <c r="G494" s="132">
        <f>[11]SSR!$D$86</f>
        <v>370</v>
      </c>
      <c r="H494" s="300">
        <f>TRUNC(G494*F494,2)</f>
        <v>1036</v>
      </c>
    </row>
    <row r="495" spans="1:8" hidden="1">
      <c r="A495" s="225"/>
      <c r="B495" s="118"/>
      <c r="C495" s="66" t="str">
        <f>'[11]Input (R)'!$C$21</f>
        <v xml:space="preserve"> Add M.B.A allowence 20.00% on labour</v>
      </c>
      <c r="D495" s="66"/>
      <c r="E495" s="133">
        <f>'[11]Input (R)'!$D$21</f>
        <v>0</v>
      </c>
      <c r="F495" s="134" t="s">
        <v>202</v>
      </c>
      <c r="G495" s="132">
        <f>SUM(H492:H494)</f>
        <v>1686.25</v>
      </c>
      <c r="H495" s="135">
        <f>TRUNC(G495*E495,2)</f>
        <v>0</v>
      </c>
    </row>
    <row r="496" spans="1:8" hidden="1">
      <c r="A496" s="225"/>
      <c r="B496" s="118"/>
      <c r="C496" s="277" t="s">
        <v>205</v>
      </c>
      <c r="D496" s="277"/>
      <c r="E496" s="223"/>
      <c r="F496" s="210"/>
      <c r="G496" s="128"/>
      <c r="H496" s="164">
        <f>SUM(H489:H495)</f>
        <v>2091.5500000000002</v>
      </c>
    </row>
    <row r="497" spans="1:8" hidden="1">
      <c r="A497" s="225"/>
      <c r="B497" s="118"/>
      <c r="C497" s="107" t="str">
        <f>'[11]Input (R)'!$C$22</f>
        <v>Overheads &amp; Contractors Profit @ 13.615%</v>
      </c>
      <c r="D497" s="216"/>
      <c r="E497" s="138">
        <f>'[11]Input (R)'!$D$22</f>
        <v>0.13614999999999999</v>
      </c>
      <c r="F497" s="134" t="s">
        <v>202</v>
      </c>
      <c r="G497" s="132">
        <f>H496</f>
        <v>2091.5500000000002</v>
      </c>
      <c r="H497" s="135">
        <f>TRUNC(G497*E497,2)</f>
        <v>284.76</v>
      </c>
    </row>
    <row r="498" spans="1:8" hidden="1">
      <c r="A498" s="225"/>
      <c r="B498" s="118"/>
      <c r="C498" s="255"/>
      <c r="D498" s="255"/>
      <c r="E498" s="163"/>
      <c r="F498" s="255"/>
      <c r="G498" s="281"/>
      <c r="H498" s="276">
        <f>SUM(H496:H497)</f>
        <v>2376.3100000000004</v>
      </c>
    </row>
    <row r="499" spans="1:8" s="229" customFormat="1" hidden="1">
      <c r="A499" s="226"/>
      <c r="B499" s="173"/>
      <c r="C499" s="233" t="s">
        <v>361</v>
      </c>
      <c r="D499" s="233"/>
      <c r="E499" s="228"/>
      <c r="F499" s="177"/>
      <c r="G499" s="178"/>
      <c r="H499" s="208">
        <f>TRUNC(H498/10,2)</f>
        <v>237.63</v>
      </c>
    </row>
    <row r="500" spans="1:8" hidden="1">
      <c r="A500" s="225"/>
      <c r="B500" s="118"/>
      <c r="C500" s="234"/>
      <c r="D500" s="234"/>
      <c r="E500" s="223"/>
      <c r="F500" s="210"/>
      <c r="G500" s="164"/>
      <c r="H500" s="170"/>
    </row>
    <row r="501" spans="1:8" ht="15" hidden="1" customHeight="1">
      <c r="A501" s="991" t="s">
        <v>393</v>
      </c>
      <c r="B501" s="118">
        <f>B487+1</f>
        <v>26</v>
      </c>
      <c r="C501" s="1016" t="s">
        <v>394</v>
      </c>
      <c r="D501" s="1016"/>
      <c r="E501" s="1016"/>
      <c r="F501" s="1016"/>
      <c r="G501" s="1016"/>
      <c r="H501" s="170"/>
    </row>
    <row r="502" spans="1:8" hidden="1">
      <c r="A502" s="991"/>
      <c r="B502" s="118"/>
      <c r="C502" s="232" t="s">
        <v>355</v>
      </c>
      <c r="D502" s="232"/>
      <c r="E502" s="223"/>
      <c r="F502" s="210"/>
      <c r="G502" s="164"/>
      <c r="H502" s="170"/>
    </row>
    <row r="503" spans="1:8" hidden="1">
      <c r="A503" s="991"/>
      <c r="B503" s="118"/>
      <c r="C503" s="232" t="s">
        <v>273</v>
      </c>
      <c r="D503" s="232"/>
      <c r="E503" s="223"/>
      <c r="F503" s="210"/>
      <c r="G503" s="164"/>
      <c r="H503" s="170"/>
    </row>
    <row r="504" spans="1:8" s="101" customFormat="1" hidden="1">
      <c r="A504" s="991"/>
      <c r="B504" s="137"/>
      <c r="C504" s="232" t="s">
        <v>395</v>
      </c>
      <c r="D504" s="232"/>
      <c r="E504" s="130" t="s">
        <v>21</v>
      </c>
      <c r="F504" s="136">
        <v>0.15</v>
      </c>
      <c r="G504" s="128">
        <f>$H$145</f>
        <v>1780.4</v>
      </c>
      <c r="H504" s="276">
        <f>TRUNC(G504*F504,2)</f>
        <v>267.06</v>
      </c>
    </row>
    <row r="505" spans="1:8" hidden="1">
      <c r="A505" s="991"/>
      <c r="B505" s="118"/>
      <c r="C505" s="232" t="s">
        <v>319</v>
      </c>
      <c r="D505" s="232"/>
      <c r="E505" s="223"/>
      <c r="F505" s="210"/>
      <c r="G505" s="164"/>
      <c r="H505" s="164"/>
    </row>
    <row r="506" spans="1:8" ht="16.8" hidden="1">
      <c r="A506" s="991"/>
      <c r="B506" s="118"/>
      <c r="C506" s="54" t="s">
        <v>294</v>
      </c>
      <c r="D506" s="54"/>
      <c r="E506" s="299" t="s">
        <v>118</v>
      </c>
      <c r="F506" s="299">
        <v>0.45</v>
      </c>
      <c r="G506" s="128">
        <f>[11]SSR!$D$74</f>
        <v>465</v>
      </c>
      <c r="H506" s="300">
        <f>TRUNC(G506*F506,2)</f>
        <v>209.25</v>
      </c>
    </row>
    <row r="507" spans="1:8" ht="16.8" hidden="1">
      <c r="A507" s="147"/>
      <c r="B507" s="118"/>
      <c r="C507" s="54" t="s">
        <v>383</v>
      </c>
      <c r="D507" s="54"/>
      <c r="E507" s="299" t="s">
        <v>118</v>
      </c>
      <c r="F507" s="299">
        <v>1.05</v>
      </c>
      <c r="G507" s="128">
        <f>[11]SSR!$D$83</f>
        <v>420</v>
      </c>
      <c r="H507" s="300">
        <f>TRUNC(G507*F507,2)</f>
        <v>441</v>
      </c>
    </row>
    <row r="508" spans="1:8" hidden="1">
      <c r="A508" s="147"/>
      <c r="B508" s="118"/>
      <c r="C508" s="54" t="s">
        <v>201</v>
      </c>
      <c r="D508" s="54"/>
      <c r="E508" s="299" t="s">
        <v>118</v>
      </c>
      <c r="F508" s="301">
        <v>2.8</v>
      </c>
      <c r="G508" s="132">
        <f>[11]SSR!$D$86</f>
        <v>370</v>
      </c>
      <c r="H508" s="300">
        <f>TRUNC(G508*F508,2)</f>
        <v>1036</v>
      </c>
    </row>
    <row r="509" spans="1:8" hidden="1">
      <c r="A509" s="147"/>
      <c r="B509" s="118"/>
      <c r="C509" s="66" t="str">
        <f>'[11]Input (R)'!$C$21</f>
        <v xml:space="preserve"> Add M.B.A allowence 20.00% on labour</v>
      </c>
      <c r="D509" s="66"/>
      <c r="E509" s="133">
        <f>'[11]Input (R)'!$D$21</f>
        <v>0</v>
      </c>
      <c r="F509" s="134" t="s">
        <v>202</v>
      </c>
      <c r="G509" s="132">
        <f>SUM(H506:H508)</f>
        <v>1686.25</v>
      </c>
      <c r="H509" s="135">
        <f>TRUNC(G509*E509,2)</f>
        <v>0</v>
      </c>
    </row>
    <row r="510" spans="1:8" hidden="1">
      <c r="A510" s="225"/>
      <c r="B510" s="118"/>
      <c r="C510" s="277" t="s">
        <v>205</v>
      </c>
      <c r="D510" s="277"/>
      <c r="E510" s="223"/>
      <c r="F510" s="210"/>
      <c r="G510" s="128"/>
      <c r="H510" s="164">
        <f>SUM(H503:H509)</f>
        <v>1953.31</v>
      </c>
    </row>
    <row r="511" spans="1:8" hidden="1">
      <c r="A511" s="225"/>
      <c r="B511" s="118"/>
      <c r="C511" s="107" t="str">
        <f>'[11]Input (R)'!$C$22</f>
        <v>Overheads &amp; Contractors Profit @ 13.615%</v>
      </c>
      <c r="D511" s="216"/>
      <c r="E511" s="138">
        <f>'[11]Input (R)'!$D$22</f>
        <v>0.13614999999999999</v>
      </c>
      <c r="F511" s="134" t="s">
        <v>202</v>
      </c>
      <c r="G511" s="132">
        <f>H510</f>
        <v>1953.31</v>
      </c>
      <c r="H511" s="135">
        <f>TRUNC(G511*E511,2)</f>
        <v>265.94</v>
      </c>
    </row>
    <row r="512" spans="1:8" hidden="1">
      <c r="A512" s="225"/>
      <c r="B512" s="118"/>
      <c r="C512" s="255"/>
      <c r="D512" s="255"/>
      <c r="E512" s="163"/>
      <c r="F512" s="255"/>
      <c r="G512" s="281"/>
      <c r="H512" s="276">
        <f>SUM(H510:H511)</f>
        <v>2219.25</v>
      </c>
    </row>
    <row r="513" spans="1:8" s="229" customFormat="1" hidden="1">
      <c r="A513" s="226"/>
      <c r="B513" s="173"/>
      <c r="C513" s="233" t="s">
        <v>361</v>
      </c>
      <c r="D513" s="233"/>
      <c r="E513" s="228"/>
      <c r="F513" s="177"/>
      <c r="G513" s="178"/>
      <c r="H513" s="208">
        <f>TRUNC(H512/10,2)</f>
        <v>221.92</v>
      </c>
    </row>
    <row r="514" spans="1:8" hidden="1">
      <c r="A514" s="225"/>
      <c r="B514" s="118"/>
      <c r="C514" s="232"/>
      <c r="D514" s="232"/>
      <c r="E514" s="223"/>
      <c r="F514" s="210"/>
      <c r="G514" s="164"/>
      <c r="H514" s="230"/>
    </row>
    <row r="515" spans="1:8" ht="15" hidden="1" customHeight="1">
      <c r="A515" s="991" t="s">
        <v>396</v>
      </c>
      <c r="B515" s="118">
        <f>B501+1</f>
        <v>27</v>
      </c>
      <c r="C515" s="1016" t="s">
        <v>397</v>
      </c>
      <c r="D515" s="1016"/>
      <c r="E515" s="1016"/>
      <c r="F515" s="1016"/>
      <c r="G515" s="1016"/>
      <c r="H515" s="170"/>
    </row>
    <row r="516" spans="1:8" hidden="1">
      <c r="A516" s="991"/>
      <c r="B516" s="118"/>
      <c r="C516" s="212" t="s">
        <v>355</v>
      </c>
      <c r="D516" s="212"/>
      <c r="E516" s="223"/>
      <c r="F516" s="210"/>
      <c r="G516" s="164"/>
      <c r="H516" s="170"/>
    </row>
    <row r="517" spans="1:8" hidden="1">
      <c r="A517" s="991"/>
      <c r="B517" s="118"/>
      <c r="C517" s="212" t="s">
        <v>273</v>
      </c>
      <c r="D517" s="212"/>
      <c r="E517" s="223"/>
      <c r="F517" s="210"/>
      <c r="G517" s="164"/>
      <c r="H517" s="170"/>
    </row>
    <row r="518" spans="1:8" hidden="1">
      <c r="A518" s="991"/>
      <c r="B518" s="118"/>
      <c r="C518" s="212" t="s">
        <v>398</v>
      </c>
      <c r="D518" s="212"/>
      <c r="E518" s="223" t="s">
        <v>21</v>
      </c>
      <c r="F518" s="274">
        <v>0.21</v>
      </c>
      <c r="G518" s="128">
        <f>$H$145</f>
        <v>1780.4</v>
      </c>
      <c r="H518" s="276">
        <f>TRUNC(G518*F518,2)</f>
        <v>373.88</v>
      </c>
    </row>
    <row r="519" spans="1:8" hidden="1">
      <c r="A519" s="991"/>
      <c r="B519" s="118"/>
      <c r="C519" s="212" t="s">
        <v>319</v>
      </c>
      <c r="D519" s="212"/>
      <c r="E519" s="223"/>
      <c r="F519" s="210"/>
      <c r="G519" s="164"/>
      <c r="H519" s="164"/>
    </row>
    <row r="520" spans="1:8" ht="16.8" hidden="1">
      <c r="A520" s="991"/>
      <c r="B520" s="118"/>
      <c r="C520" s="54" t="s">
        <v>294</v>
      </c>
      <c r="D520" s="54"/>
      <c r="E520" s="299" t="s">
        <v>118</v>
      </c>
      <c r="F520" s="299">
        <v>0.45</v>
      </c>
      <c r="G520" s="128">
        <f>[11]SSR!$D$74</f>
        <v>465</v>
      </c>
      <c r="H520" s="300">
        <f>TRUNC(G520*F520,2)</f>
        <v>209.25</v>
      </c>
    </row>
    <row r="521" spans="1:8" ht="16.8" hidden="1">
      <c r="A521" s="147"/>
      <c r="B521" s="118"/>
      <c r="C521" s="54" t="s">
        <v>383</v>
      </c>
      <c r="D521" s="54"/>
      <c r="E521" s="299" t="s">
        <v>118</v>
      </c>
      <c r="F521" s="299">
        <v>1.05</v>
      </c>
      <c r="G521" s="128">
        <f>[11]SSR!$D$83</f>
        <v>420</v>
      </c>
      <c r="H521" s="300">
        <f>TRUNC(G521*F521,2)</f>
        <v>441</v>
      </c>
    </row>
    <row r="522" spans="1:8" hidden="1">
      <c r="A522" s="225"/>
      <c r="B522" s="118"/>
      <c r="C522" s="54" t="s">
        <v>201</v>
      </c>
      <c r="D522" s="54"/>
      <c r="E522" s="299" t="s">
        <v>118</v>
      </c>
      <c r="F522" s="301">
        <v>2.8</v>
      </c>
      <c r="G522" s="132">
        <f>[11]SSR!$D$86</f>
        <v>370</v>
      </c>
      <c r="H522" s="300">
        <f>TRUNC(G522*F522,2)</f>
        <v>1036</v>
      </c>
    </row>
    <row r="523" spans="1:8" hidden="1">
      <c r="A523" s="225"/>
      <c r="B523" s="118"/>
      <c r="C523" s="66" t="str">
        <f>'[11]Input (R)'!$C$21</f>
        <v xml:space="preserve"> Add M.B.A allowence 20.00% on labour</v>
      </c>
      <c r="D523" s="66"/>
      <c r="E523" s="133">
        <f>'[11]Input (R)'!$D$21</f>
        <v>0</v>
      </c>
      <c r="F523" s="134" t="s">
        <v>202</v>
      </c>
      <c r="G523" s="132">
        <f>SUM(H520:H522)</f>
        <v>1686.25</v>
      </c>
      <c r="H523" s="135">
        <f>TRUNC(G523*E523,2)</f>
        <v>0</v>
      </c>
    </row>
    <row r="524" spans="1:8" hidden="1">
      <c r="A524" s="225"/>
      <c r="B524" s="118"/>
      <c r="C524" s="212"/>
      <c r="D524" s="212"/>
      <c r="E524" s="223"/>
      <c r="F524" s="210"/>
      <c r="G524" s="128"/>
      <c r="H524" s="164">
        <f>SUM(H518:H523)</f>
        <v>2060.13</v>
      </c>
    </row>
    <row r="525" spans="1:8" hidden="1">
      <c r="A525" s="225"/>
      <c r="B525" s="118"/>
      <c r="C525" s="107" t="str">
        <f>'[11]Input (R)'!$C$22</f>
        <v>Overheads &amp; Contractors Profit @ 13.615%</v>
      </c>
      <c r="D525" s="216"/>
      <c r="E525" s="138">
        <f>'[11]Input (R)'!$D$22</f>
        <v>0.13614999999999999</v>
      </c>
      <c r="F525" s="134" t="s">
        <v>202</v>
      </c>
      <c r="G525" s="132">
        <f>H524</f>
        <v>2060.13</v>
      </c>
      <c r="H525" s="135">
        <f>TRUNC(G525*E525,2)</f>
        <v>280.48</v>
      </c>
    </row>
    <row r="526" spans="1:8" hidden="1">
      <c r="A526" s="225"/>
      <c r="B526" s="118"/>
      <c r="C526" s="255"/>
      <c r="D526" s="255"/>
      <c r="E526" s="163"/>
      <c r="F526" s="255"/>
      <c r="G526" s="281"/>
      <c r="H526" s="276">
        <f>SUM(H524:H525)</f>
        <v>2340.61</v>
      </c>
    </row>
    <row r="527" spans="1:8" s="229" customFormat="1" hidden="1">
      <c r="A527" s="226"/>
      <c r="B527" s="173"/>
      <c r="C527" s="233" t="s">
        <v>361</v>
      </c>
      <c r="D527" s="233"/>
      <c r="E527" s="228"/>
      <c r="F527" s="177"/>
      <c r="G527" s="178"/>
      <c r="H527" s="208">
        <f>TRUNC(H526/10,2)</f>
        <v>234.06</v>
      </c>
    </row>
    <row r="528" spans="1:8" hidden="1">
      <c r="A528" s="225"/>
      <c r="B528" s="118"/>
      <c r="C528" s="212"/>
      <c r="D528" s="212"/>
      <c r="E528" s="223"/>
      <c r="F528" s="210"/>
      <c r="G528" s="164"/>
      <c r="H528" s="302"/>
    </row>
    <row r="529" spans="1:8" ht="94.5" hidden="1" customHeight="1">
      <c r="A529" s="225"/>
      <c r="B529" s="290">
        <f>B515+1</f>
        <v>28</v>
      </c>
      <c r="C529" s="1015" t="s">
        <v>399</v>
      </c>
      <c r="D529" s="1015"/>
      <c r="E529" s="1015"/>
      <c r="F529" s="1015"/>
      <c r="G529" s="1015"/>
      <c r="H529" s="293"/>
    </row>
    <row r="530" spans="1:8" hidden="1">
      <c r="A530" s="225"/>
      <c r="B530" s="291"/>
      <c r="C530" s="232" t="s">
        <v>355</v>
      </c>
      <c r="D530" s="232"/>
      <c r="E530" s="152"/>
      <c r="F530" s="134"/>
      <c r="G530" s="303"/>
      <c r="H530" s="293"/>
    </row>
    <row r="531" spans="1:8" hidden="1">
      <c r="A531" s="225"/>
      <c r="B531" s="291"/>
      <c r="C531" s="232" t="s">
        <v>273</v>
      </c>
      <c r="D531" s="232"/>
      <c r="E531" s="152"/>
      <c r="F531" s="134"/>
      <c r="G531" s="303"/>
      <c r="H531" s="293"/>
    </row>
    <row r="532" spans="1:8" hidden="1">
      <c r="A532" s="225"/>
      <c r="B532" s="291"/>
      <c r="C532" s="148" t="s">
        <v>400</v>
      </c>
      <c r="D532" s="148"/>
      <c r="E532" s="152" t="s">
        <v>21</v>
      </c>
      <c r="F532" s="304">
        <v>0.15</v>
      </c>
      <c r="G532" s="132">
        <f>$H$133</f>
        <v>2702</v>
      </c>
      <c r="H532" s="135">
        <f>F532*G532</f>
        <v>405.3</v>
      </c>
    </row>
    <row r="533" spans="1:8" hidden="1">
      <c r="A533" s="225"/>
      <c r="B533" s="291"/>
      <c r="C533" s="148" t="s">
        <v>401</v>
      </c>
      <c r="D533" s="148"/>
      <c r="E533" s="152" t="s">
        <v>289</v>
      </c>
      <c r="F533" s="304">
        <v>1.5</v>
      </c>
      <c r="G533" s="276">
        <f>[11]SSR!$D$196</f>
        <v>62</v>
      </c>
      <c r="H533" s="135">
        <f>F533*G533</f>
        <v>93</v>
      </c>
    </row>
    <row r="534" spans="1:8" hidden="1">
      <c r="A534" s="225"/>
      <c r="B534" s="291"/>
      <c r="C534" s="232" t="s">
        <v>402</v>
      </c>
      <c r="D534" s="232"/>
      <c r="E534" s="152"/>
      <c r="F534" s="304"/>
      <c r="G534" s="292"/>
      <c r="H534" s="293"/>
    </row>
    <row r="535" spans="1:8" ht="16.8" hidden="1">
      <c r="A535" s="225"/>
      <c r="B535" s="291"/>
      <c r="C535" s="54" t="s">
        <v>294</v>
      </c>
      <c r="D535" s="54"/>
      <c r="E535" s="299" t="s">
        <v>118</v>
      </c>
      <c r="F535" s="299">
        <v>0.45</v>
      </c>
      <c r="G535" s="128">
        <f>[11]SSR!$D$74</f>
        <v>465</v>
      </c>
      <c r="H535" s="300">
        <f>TRUNC(G535*F535,2)</f>
        <v>209.25</v>
      </c>
    </row>
    <row r="536" spans="1:8" ht="16.8" hidden="1">
      <c r="A536" s="225"/>
      <c r="B536" s="291"/>
      <c r="C536" s="54" t="s">
        <v>383</v>
      </c>
      <c r="D536" s="54"/>
      <c r="E536" s="299" t="s">
        <v>118</v>
      </c>
      <c r="F536" s="299">
        <v>1.05</v>
      </c>
      <c r="G536" s="128">
        <f>[11]SSR!$D$83</f>
        <v>420</v>
      </c>
      <c r="H536" s="300">
        <f>TRUNC(G536*F536,2)</f>
        <v>441</v>
      </c>
    </row>
    <row r="537" spans="1:8" hidden="1">
      <c r="A537" s="225"/>
      <c r="B537" s="291"/>
      <c r="C537" s="54" t="s">
        <v>201</v>
      </c>
      <c r="D537" s="54"/>
      <c r="E537" s="299" t="s">
        <v>118</v>
      </c>
      <c r="F537" s="301">
        <v>2.8</v>
      </c>
      <c r="G537" s="132">
        <f>[11]SSR!$D$86</f>
        <v>370</v>
      </c>
      <c r="H537" s="300">
        <f>TRUNC(G537*F537,2)</f>
        <v>1036</v>
      </c>
    </row>
    <row r="538" spans="1:8" hidden="1">
      <c r="A538" s="225"/>
      <c r="B538" s="118"/>
      <c r="C538" s="66" t="str">
        <f>'[11]Input (R)'!$C$21</f>
        <v xml:space="preserve"> Add M.B.A allowence 20.00% on labour</v>
      </c>
      <c r="D538" s="66"/>
      <c r="E538" s="133">
        <f>'[11]Input (R)'!$D$21</f>
        <v>0</v>
      </c>
      <c r="F538" s="134" t="s">
        <v>202</v>
      </c>
      <c r="G538" s="132">
        <f>SUM(H535:H537)</f>
        <v>1686.25</v>
      </c>
      <c r="H538" s="135">
        <f>TRUNC(G538*E538,2)</f>
        <v>0</v>
      </c>
    </row>
    <row r="539" spans="1:8" hidden="1">
      <c r="A539" s="225"/>
      <c r="B539" s="291"/>
      <c r="C539" s="148" t="s">
        <v>403</v>
      </c>
      <c r="D539" s="148"/>
      <c r="E539" s="152"/>
      <c r="F539" s="304"/>
      <c r="G539" s="132"/>
      <c r="H539" s="135">
        <f>SUBTOTAL(9,H532:H538)</f>
        <v>2184.5500000000002</v>
      </c>
    </row>
    <row r="540" spans="1:8" hidden="1">
      <c r="A540" s="225"/>
      <c r="B540" s="291"/>
      <c r="C540" s="148" t="s">
        <v>404</v>
      </c>
      <c r="D540" s="148"/>
      <c r="E540" s="152"/>
      <c r="F540" s="304"/>
      <c r="G540" s="132"/>
      <c r="H540" s="135">
        <f>TRUNC(H539/10,2)</f>
        <v>218.45</v>
      </c>
    </row>
    <row r="541" spans="1:8" hidden="1">
      <c r="A541" s="225"/>
      <c r="B541" s="118"/>
      <c r="C541" s="107" t="str">
        <f>'[11]Input (R)'!$C$22</f>
        <v>Overheads &amp; Contractors Profit @ 13.615%</v>
      </c>
      <c r="D541" s="216"/>
      <c r="E541" s="138">
        <f>'[11]Input (R)'!$D$22</f>
        <v>0.13614999999999999</v>
      </c>
      <c r="F541" s="134" t="s">
        <v>202</v>
      </c>
      <c r="G541" s="132">
        <f>H540</f>
        <v>218.45</v>
      </c>
      <c r="H541" s="135">
        <f>TRUNC(G541*E541,2)</f>
        <v>29.74</v>
      </c>
    </row>
    <row r="542" spans="1:8" s="229" customFormat="1" hidden="1">
      <c r="A542" s="226"/>
      <c r="B542" s="296"/>
      <c r="C542" s="251" t="s">
        <v>405</v>
      </c>
      <c r="D542" s="251"/>
      <c r="E542" s="252"/>
      <c r="F542" s="251"/>
      <c r="G542" s="144"/>
      <c r="H542" s="305">
        <f>SUM(H540:H541)</f>
        <v>248.19</v>
      </c>
    </row>
    <row r="543" spans="1:8" hidden="1">
      <c r="A543" s="225"/>
      <c r="B543" s="118"/>
      <c r="C543" s="212"/>
      <c r="D543" s="212"/>
      <c r="E543" s="223"/>
      <c r="F543" s="210"/>
      <c r="G543" s="164"/>
      <c r="H543" s="230"/>
    </row>
    <row r="544" spans="1:8" s="101" customFormat="1" hidden="1">
      <c r="A544" s="1017"/>
      <c r="B544" s="1017"/>
      <c r="C544" s="126" t="s">
        <v>406</v>
      </c>
      <c r="D544" s="126"/>
      <c r="E544" s="127"/>
      <c r="F544" s="136"/>
      <c r="G544" s="128"/>
      <c r="H544" s="230"/>
    </row>
    <row r="545" spans="1:8" ht="34.5" hidden="1" customHeight="1">
      <c r="A545" s="991" t="s">
        <v>407</v>
      </c>
      <c r="B545" s="298">
        <f>B529+1</f>
        <v>29</v>
      </c>
      <c r="C545" s="994" t="s">
        <v>408</v>
      </c>
      <c r="D545" s="994"/>
      <c r="E545" s="994"/>
      <c r="F545" s="994"/>
      <c r="G545" s="994"/>
      <c r="H545" s="170"/>
    </row>
    <row r="546" spans="1:8" hidden="1">
      <c r="A546" s="991"/>
      <c r="B546" s="118"/>
      <c r="C546" s="232" t="s">
        <v>355</v>
      </c>
      <c r="D546" s="232"/>
      <c r="E546" s="223"/>
      <c r="F546" s="210"/>
      <c r="G546" s="164"/>
      <c r="H546" s="170"/>
    </row>
    <row r="547" spans="1:8" hidden="1">
      <c r="A547" s="991"/>
      <c r="B547" s="118"/>
      <c r="C547" s="212" t="s">
        <v>273</v>
      </c>
      <c r="D547" s="212"/>
      <c r="E547" s="223"/>
      <c r="F547" s="210"/>
      <c r="G547" s="164"/>
      <c r="H547" s="170"/>
    </row>
    <row r="548" spans="1:8" s="101" customFormat="1" hidden="1">
      <c r="A548" s="991"/>
      <c r="B548" s="137"/>
      <c r="C548" s="232" t="s">
        <v>409</v>
      </c>
      <c r="D548" s="232"/>
      <c r="E548" s="130" t="s">
        <v>21</v>
      </c>
      <c r="F548" s="306">
        <v>1</v>
      </c>
      <c r="G548" s="249">
        <f>$H$188</f>
        <v>3066.71</v>
      </c>
      <c r="H548" s="250">
        <f>TRUNC(G548*F548,2)</f>
        <v>3066.71</v>
      </c>
    </row>
    <row r="549" spans="1:8" hidden="1">
      <c r="A549" s="991"/>
      <c r="B549" s="118"/>
      <c r="C549" s="232" t="s">
        <v>410</v>
      </c>
      <c r="D549" s="232"/>
      <c r="E549" s="223" t="s">
        <v>21</v>
      </c>
      <c r="F549" s="275">
        <v>0.25</v>
      </c>
      <c r="G549" s="250">
        <f>'[11]Lead ( R)'!$Q$13</f>
        <v>1152.5899999999999</v>
      </c>
      <c r="H549" s="250">
        <f>TRUNC(G549*F549,2)</f>
        <v>288.14</v>
      </c>
    </row>
    <row r="550" spans="1:8" hidden="1">
      <c r="A550" s="991"/>
      <c r="B550" s="118"/>
      <c r="C550" s="232" t="s">
        <v>24</v>
      </c>
      <c r="D550" s="232"/>
      <c r="E550" s="223" t="s">
        <v>289</v>
      </c>
      <c r="F550" s="275">
        <v>120</v>
      </c>
      <c r="G550" s="224">
        <f>$G$474</f>
        <v>4.8</v>
      </c>
      <c r="H550" s="250">
        <f>TRUNC(G550*F550,2)</f>
        <v>576</v>
      </c>
    </row>
    <row r="551" spans="1:8" hidden="1">
      <c r="A551" s="147"/>
      <c r="B551" s="118"/>
      <c r="C551" s="232" t="s">
        <v>402</v>
      </c>
      <c r="D551" s="232"/>
      <c r="E551" s="223"/>
      <c r="F551" s="275"/>
      <c r="G551" s="250"/>
      <c r="H551" s="250"/>
    </row>
    <row r="552" spans="1:8" ht="16.8" hidden="1">
      <c r="A552" s="225"/>
      <c r="B552" s="118"/>
      <c r="C552" s="232" t="s">
        <v>294</v>
      </c>
      <c r="D552" s="232"/>
      <c r="E552" s="223" t="s">
        <v>118</v>
      </c>
      <c r="F552" s="275">
        <v>0.15</v>
      </c>
      <c r="G552" s="128">
        <f>[11]SSR!$D$74</f>
        <v>465</v>
      </c>
      <c r="H552" s="250">
        <f>TRUNC(G552*F552,2)</f>
        <v>69.75</v>
      </c>
    </row>
    <row r="553" spans="1:8" ht="16.8" hidden="1">
      <c r="A553" s="225"/>
      <c r="B553" s="118"/>
      <c r="C553" s="232" t="s">
        <v>383</v>
      </c>
      <c r="D553" s="232"/>
      <c r="E553" s="223" t="s">
        <v>118</v>
      </c>
      <c r="F553" s="275">
        <v>0.35</v>
      </c>
      <c r="G553" s="128">
        <f>[11]SSR!$D$83</f>
        <v>420</v>
      </c>
      <c r="H553" s="250">
        <f>TRUNC(G553*F553,2)</f>
        <v>147</v>
      </c>
    </row>
    <row r="554" spans="1:8" hidden="1">
      <c r="A554" s="225"/>
      <c r="B554" s="118"/>
      <c r="C554" s="232" t="s">
        <v>411</v>
      </c>
      <c r="D554" s="232"/>
      <c r="E554" s="223" t="s">
        <v>118</v>
      </c>
      <c r="F554" s="231">
        <v>5.4</v>
      </c>
      <c r="G554" s="132">
        <f>[11]SSR!$D$86</f>
        <v>370</v>
      </c>
      <c r="H554" s="250">
        <f>TRUNC(G554*F554,2)</f>
        <v>1998</v>
      </c>
    </row>
    <row r="555" spans="1:8" hidden="1">
      <c r="A555" s="225"/>
      <c r="B555" s="118"/>
      <c r="C555" s="66" t="str">
        <f>'[11]Input (R)'!$C$21</f>
        <v xml:space="preserve"> Add M.B.A allowence 20.00% on labour</v>
      </c>
      <c r="D555" s="66"/>
      <c r="E555" s="133">
        <f>'[11]Input (R)'!$D$21</f>
        <v>0</v>
      </c>
      <c r="F555" s="134" t="s">
        <v>202</v>
      </c>
      <c r="G555" s="132">
        <f>SUM(H552:H554)</f>
        <v>2214.75</v>
      </c>
      <c r="H555" s="135">
        <f>TRUNC(G555*E555,2)</f>
        <v>0</v>
      </c>
    </row>
    <row r="556" spans="1:8" s="101" customFormat="1" hidden="1">
      <c r="A556" s="109"/>
      <c r="B556" s="137"/>
      <c r="C556" s="232" t="s">
        <v>412</v>
      </c>
      <c r="D556" s="232"/>
      <c r="E556" s="130"/>
      <c r="F556" s="307">
        <v>0.01</v>
      </c>
      <c r="G556" s="249">
        <f>SUM(H552:H554)</f>
        <v>2214.75</v>
      </c>
      <c r="H556" s="250">
        <f>TRUNC(G556*F556,2)</f>
        <v>22.14</v>
      </c>
    </row>
    <row r="557" spans="1:8" s="101" customFormat="1" hidden="1">
      <c r="A557" s="109"/>
      <c r="B557" s="137"/>
      <c r="C557" s="232" t="s">
        <v>205</v>
      </c>
      <c r="D557" s="232"/>
      <c r="E557" s="130"/>
      <c r="F557" s="307"/>
      <c r="G557" s="249"/>
      <c r="H557" s="250">
        <f>SUM(H548:H556)</f>
        <v>6167.7400000000007</v>
      </c>
    </row>
    <row r="558" spans="1:8" hidden="1">
      <c r="A558" s="225"/>
      <c r="B558" s="118"/>
      <c r="C558" s="107" t="str">
        <f>'[11]Input (R)'!$C$22</f>
        <v>Overheads &amp; Contractors Profit @ 13.615%</v>
      </c>
      <c r="D558" s="216"/>
      <c r="E558" s="138">
        <f>'[11]Input (R)'!$D$22</f>
        <v>0.13614999999999999</v>
      </c>
      <c r="F558" s="134" t="s">
        <v>202</v>
      </c>
      <c r="G558" s="132">
        <f>H557</f>
        <v>6167.7400000000007</v>
      </c>
      <c r="H558" s="135">
        <f>TRUNC(G558*E558,2)</f>
        <v>839.73</v>
      </c>
    </row>
    <row r="559" spans="1:8" hidden="1">
      <c r="A559" s="225"/>
      <c r="B559" s="118"/>
      <c r="C559" s="255"/>
      <c r="D559" s="255"/>
      <c r="E559" s="163"/>
      <c r="F559" s="255"/>
      <c r="G559" s="281"/>
      <c r="H559" s="276">
        <f>SUM(H557:H558)</f>
        <v>7007.4700000000012</v>
      </c>
    </row>
    <row r="560" spans="1:8" s="229" customFormat="1" hidden="1">
      <c r="A560" s="226"/>
      <c r="B560" s="173"/>
      <c r="C560" s="233" t="s">
        <v>361</v>
      </c>
      <c r="D560" s="233"/>
      <c r="E560" s="228"/>
      <c r="F560" s="177"/>
      <c r="G560" s="178"/>
      <c r="H560" s="208">
        <f>TRUNC(H559/10,2)</f>
        <v>700.74</v>
      </c>
    </row>
    <row r="561" spans="1:8" hidden="1">
      <c r="A561" s="225"/>
      <c r="B561" s="118"/>
      <c r="C561" s="232"/>
      <c r="D561" s="232"/>
      <c r="E561" s="223"/>
      <c r="F561" s="210"/>
      <c r="G561" s="164"/>
      <c r="H561" s="170"/>
    </row>
    <row r="562" spans="1:8" ht="52.5" hidden="1" customHeight="1">
      <c r="A562" s="225"/>
      <c r="B562" s="118">
        <f>B545+1</f>
        <v>30</v>
      </c>
      <c r="C562" s="994" t="s">
        <v>413</v>
      </c>
      <c r="D562" s="994"/>
      <c r="E562" s="994"/>
      <c r="F562" s="994"/>
      <c r="G562" s="994"/>
      <c r="H562" s="170"/>
    </row>
    <row r="563" spans="1:8" hidden="1">
      <c r="A563" s="225"/>
      <c r="B563" s="118"/>
      <c r="C563" s="166" t="s">
        <v>414</v>
      </c>
      <c r="D563" s="166"/>
      <c r="E563" s="163"/>
      <c r="F563" s="231">
        <v>0.8</v>
      </c>
      <c r="G563" s="164">
        <f>$H$186</f>
        <v>2699.22</v>
      </c>
      <c r="H563" s="276">
        <f>TRUNC(G563*F563,2)</f>
        <v>2159.37</v>
      </c>
    </row>
    <row r="564" spans="1:8" hidden="1">
      <c r="A564" s="225"/>
      <c r="B564" s="118"/>
      <c r="C564" s="166" t="s">
        <v>415</v>
      </c>
      <c r="D564" s="166"/>
      <c r="E564" s="163"/>
      <c r="F564" s="231">
        <v>0.4</v>
      </c>
      <c r="G564" s="164">
        <f>$H$231</f>
        <v>4442.6419999999998</v>
      </c>
      <c r="H564" s="276">
        <f>TRUNC(G564*F564,2)</f>
        <v>1777.05</v>
      </c>
    </row>
    <row r="565" spans="1:8" hidden="1">
      <c r="A565" s="225"/>
      <c r="B565" s="118"/>
      <c r="C565" s="165" t="s">
        <v>416</v>
      </c>
      <c r="D565" s="165"/>
      <c r="E565" s="163"/>
      <c r="F565" s="231">
        <v>7.0000000000000001E-3</v>
      </c>
      <c r="G565" s="164">
        <f>$H$133</f>
        <v>2702</v>
      </c>
      <c r="H565" s="276">
        <f>TRUNC(G565*F565,2)</f>
        <v>18.91</v>
      </c>
    </row>
    <row r="566" spans="1:8" hidden="1">
      <c r="A566" s="225"/>
      <c r="B566" s="118"/>
      <c r="C566" s="232" t="s">
        <v>205</v>
      </c>
      <c r="D566" s="232"/>
      <c r="E566" s="130"/>
      <c r="F566" s="307"/>
      <c r="G566" s="157"/>
      <c r="H566" s="164">
        <f>SUM(H563:H565)</f>
        <v>3955.33</v>
      </c>
    </row>
    <row r="567" spans="1:8" hidden="1">
      <c r="A567" s="225"/>
      <c r="B567" s="118"/>
      <c r="C567" s="107" t="str">
        <f>'[11]Input (R)'!$C$22</f>
        <v>Overheads &amp; Contractors Profit @ 13.615%</v>
      </c>
      <c r="D567" s="216"/>
      <c r="E567" s="138">
        <f>'[11]Input (R)'!$D$22</f>
        <v>0.13614999999999999</v>
      </c>
      <c r="F567" s="134" t="s">
        <v>202</v>
      </c>
      <c r="G567" s="132">
        <f>H566</f>
        <v>3955.33</v>
      </c>
      <c r="H567" s="135">
        <f>TRUNC(G567*E567,2)</f>
        <v>538.51</v>
      </c>
    </row>
    <row r="568" spans="1:8" hidden="1">
      <c r="A568" s="225"/>
      <c r="B568" s="118"/>
      <c r="C568" s="255"/>
      <c r="D568" s="255"/>
      <c r="E568" s="163"/>
      <c r="F568" s="255"/>
      <c r="G568" s="281"/>
      <c r="H568" s="276">
        <f>SUM(H566:H567)</f>
        <v>4493.84</v>
      </c>
    </row>
    <row r="569" spans="1:8" s="229" customFormat="1" hidden="1">
      <c r="A569" s="226"/>
      <c r="B569" s="173"/>
      <c r="C569" s="233" t="s">
        <v>361</v>
      </c>
      <c r="D569" s="233"/>
      <c r="E569" s="228"/>
      <c r="F569" s="177"/>
      <c r="G569" s="178"/>
      <c r="H569" s="179">
        <f>TRUNC(H568/10,2)</f>
        <v>449.38</v>
      </c>
    </row>
    <row r="570" spans="1:8" hidden="1">
      <c r="A570" s="1021"/>
      <c r="B570" s="1021"/>
      <c r="C570" s="232"/>
      <c r="D570" s="232"/>
      <c r="E570" s="223"/>
      <c r="F570" s="210"/>
      <c r="G570" s="164"/>
      <c r="H570" s="170"/>
    </row>
    <row r="571" spans="1:8" ht="81.75" hidden="1" customHeight="1">
      <c r="A571" s="991" t="s">
        <v>417</v>
      </c>
      <c r="B571" s="118">
        <f>B562+1</f>
        <v>31</v>
      </c>
      <c r="C571" s="994" t="s">
        <v>418</v>
      </c>
      <c r="D571" s="994"/>
      <c r="E571" s="994"/>
      <c r="F571" s="994"/>
      <c r="G571" s="994"/>
      <c r="H571" s="170"/>
    </row>
    <row r="572" spans="1:8" hidden="1">
      <c r="A572" s="991"/>
      <c r="B572" s="118"/>
      <c r="C572" s="166" t="s">
        <v>419</v>
      </c>
      <c r="D572" s="166"/>
      <c r="E572" s="308"/>
      <c r="F572" s="167"/>
      <c r="G572" s="164"/>
      <c r="H572" s="170"/>
    </row>
    <row r="573" spans="1:8" hidden="1">
      <c r="A573" s="991"/>
      <c r="B573" s="118"/>
      <c r="C573" s="232" t="s">
        <v>420</v>
      </c>
      <c r="D573" s="232"/>
      <c r="E573" s="308"/>
      <c r="F573" s="167"/>
      <c r="G573" s="164"/>
      <c r="H573" s="170"/>
    </row>
    <row r="574" spans="1:8" s="101" customFormat="1" hidden="1">
      <c r="A574" s="991"/>
      <c r="B574" s="137"/>
      <c r="C574" s="309" t="s">
        <v>421</v>
      </c>
      <c r="D574" s="310" t="str">
        <f>[11]SSR!$C$222</f>
        <v>BMS-W.68</v>
      </c>
      <c r="E574" s="127" t="s">
        <v>422</v>
      </c>
      <c r="F574" s="231">
        <v>2</v>
      </c>
      <c r="G574" s="164">
        <f>[11]SSR!$D$222</f>
        <v>25</v>
      </c>
      <c r="H574" s="276">
        <f>TRUNC(G574*F574,2)</f>
        <v>50</v>
      </c>
    </row>
    <row r="575" spans="1:8" ht="31.2" hidden="1">
      <c r="A575" s="225"/>
      <c r="B575" s="118"/>
      <c r="C575" s="232" t="s">
        <v>423</v>
      </c>
      <c r="D575" s="232"/>
      <c r="E575" s="114" t="s">
        <v>424</v>
      </c>
      <c r="F575" s="311">
        <v>0.01</v>
      </c>
      <c r="G575" s="276">
        <f>H574</f>
        <v>50</v>
      </c>
      <c r="H575" s="276">
        <f>TRUNC(G575*F575,2)</f>
        <v>0.5</v>
      </c>
    </row>
    <row r="576" spans="1:8" hidden="1">
      <c r="A576" s="225"/>
      <c r="B576" s="118"/>
      <c r="C576" s="232" t="s">
        <v>402</v>
      </c>
      <c r="D576" s="232"/>
      <c r="E576" s="308"/>
      <c r="F576" s="167"/>
      <c r="G576" s="164"/>
      <c r="H576" s="164"/>
    </row>
    <row r="577" spans="1:8" hidden="1">
      <c r="A577" s="225"/>
      <c r="B577" s="118"/>
      <c r="C577" s="232" t="s">
        <v>425</v>
      </c>
      <c r="D577" s="232"/>
      <c r="E577" s="163" t="s">
        <v>118</v>
      </c>
      <c r="F577" s="167">
        <v>0.21</v>
      </c>
      <c r="G577" s="128">
        <f>[11]SSR!$D$74</f>
        <v>465</v>
      </c>
      <c r="H577" s="276">
        <f>TRUNC(G577*F577,2)</f>
        <v>97.65</v>
      </c>
    </row>
    <row r="578" spans="1:8" hidden="1">
      <c r="A578" s="225"/>
      <c r="B578" s="118"/>
      <c r="C578" s="232" t="s">
        <v>201</v>
      </c>
      <c r="D578" s="232"/>
      <c r="E578" s="163" t="s">
        <v>118</v>
      </c>
      <c r="F578" s="167">
        <v>0.32</v>
      </c>
      <c r="G578" s="132">
        <f>[11]SSR!$D$86</f>
        <v>370</v>
      </c>
      <c r="H578" s="276">
        <f>TRUNC(G578*F578,2)</f>
        <v>118.4</v>
      </c>
    </row>
    <row r="579" spans="1:8" hidden="1">
      <c r="A579" s="225"/>
      <c r="B579" s="118"/>
      <c r="C579" s="66" t="str">
        <f>'[11]Input (R)'!$C$21</f>
        <v xml:space="preserve"> Add M.B.A allowence 20.00% on labour</v>
      </c>
      <c r="D579" s="66"/>
      <c r="E579" s="133">
        <f>'[11]Input (R)'!$D$21</f>
        <v>0</v>
      </c>
      <c r="F579" s="134" t="s">
        <v>202</v>
      </c>
      <c r="G579" s="132">
        <f>SUM(H577:H578)</f>
        <v>216.05</v>
      </c>
      <c r="H579" s="135">
        <f>TRUNC(G579*E579,2)</f>
        <v>0</v>
      </c>
    </row>
    <row r="580" spans="1:8" hidden="1">
      <c r="A580" s="225"/>
      <c r="B580" s="118"/>
      <c r="C580" s="232" t="s">
        <v>426</v>
      </c>
      <c r="D580" s="232"/>
      <c r="E580" s="163"/>
      <c r="F580" s="312">
        <v>0.01</v>
      </c>
      <c r="G580" s="164">
        <f>SUM(H577:H578)</f>
        <v>216.05</v>
      </c>
      <c r="H580" s="276">
        <f>TRUNC(G580*F580,2)</f>
        <v>2.16</v>
      </c>
    </row>
    <row r="581" spans="1:8" hidden="1">
      <c r="A581" s="225"/>
      <c r="B581" s="118"/>
      <c r="C581" s="232" t="s">
        <v>205</v>
      </c>
      <c r="D581" s="232"/>
      <c r="E581" s="163"/>
      <c r="F581" s="312"/>
      <c r="G581" s="128"/>
      <c r="H581" s="164">
        <f>SUM(H574:H580)</f>
        <v>268.71000000000004</v>
      </c>
    </row>
    <row r="582" spans="1:8" hidden="1">
      <c r="A582" s="225"/>
      <c r="B582" s="118"/>
      <c r="C582" s="107" t="str">
        <f>'[11]Input (R)'!$C$22</f>
        <v>Overheads &amp; Contractors Profit @ 13.615%</v>
      </c>
      <c r="D582" s="216"/>
      <c r="E582" s="138">
        <f>'[11]Input (R)'!$D$22</f>
        <v>0.13614999999999999</v>
      </c>
      <c r="F582" s="134" t="s">
        <v>202</v>
      </c>
      <c r="G582" s="132">
        <f>H581</f>
        <v>268.71000000000004</v>
      </c>
      <c r="H582" s="135">
        <f>TRUNC(G582*E582,2)</f>
        <v>36.58</v>
      </c>
    </row>
    <row r="583" spans="1:8" hidden="1">
      <c r="A583" s="225"/>
      <c r="B583" s="118"/>
      <c r="C583" s="232" t="s">
        <v>427</v>
      </c>
      <c r="D583" s="232"/>
      <c r="E583" s="163"/>
      <c r="F583" s="255"/>
      <c r="G583" s="281"/>
      <c r="H583" s="276">
        <f>SUM(H581:H582)</f>
        <v>305.29000000000002</v>
      </c>
    </row>
    <row r="584" spans="1:8" s="229" customFormat="1" hidden="1">
      <c r="A584" s="226"/>
      <c r="B584" s="173"/>
      <c r="C584" s="1022" t="s">
        <v>428</v>
      </c>
      <c r="D584" s="1022"/>
      <c r="E584" s="1022"/>
      <c r="F584" s="1022"/>
      <c r="G584" s="1022"/>
      <c r="H584" s="208">
        <f>TRUNC(H583/10,2)</f>
        <v>30.52</v>
      </c>
    </row>
    <row r="585" spans="1:8" hidden="1">
      <c r="A585" s="225"/>
      <c r="B585" s="118"/>
      <c r="C585" s="232"/>
      <c r="D585" s="232"/>
      <c r="E585" s="308"/>
      <c r="F585" s="274"/>
      <c r="G585" s="164"/>
      <c r="H585" s="170"/>
    </row>
    <row r="586" spans="1:8" ht="36" hidden="1" customHeight="1">
      <c r="A586" s="991" t="s">
        <v>429</v>
      </c>
      <c r="B586" s="118">
        <f>B571+1</f>
        <v>32</v>
      </c>
      <c r="C586" s="994" t="s">
        <v>430</v>
      </c>
      <c r="D586" s="994"/>
      <c r="E586" s="994"/>
      <c r="F586" s="994"/>
      <c r="G586" s="994"/>
      <c r="H586" s="170"/>
    </row>
    <row r="587" spans="1:8" hidden="1">
      <c r="A587" s="991"/>
      <c r="B587" s="118"/>
      <c r="C587" s="166" t="s">
        <v>419</v>
      </c>
      <c r="D587" s="166"/>
      <c r="E587" s="308"/>
      <c r="F587" s="231"/>
      <c r="G587" s="164"/>
      <c r="H587" s="276"/>
    </row>
    <row r="588" spans="1:8" hidden="1">
      <c r="A588" s="991"/>
      <c r="B588" s="118"/>
      <c r="C588" s="232" t="s">
        <v>420</v>
      </c>
      <c r="D588" s="232"/>
      <c r="E588" s="308"/>
      <c r="F588" s="210"/>
      <c r="G588" s="164"/>
      <c r="H588" s="170"/>
    </row>
    <row r="589" spans="1:8" hidden="1">
      <c r="A589" s="991"/>
      <c r="B589" s="118"/>
      <c r="C589" s="212" t="s">
        <v>431</v>
      </c>
      <c r="D589" s="310" t="str">
        <f>[11]SSR!$C$222</f>
        <v>BMS-W.68</v>
      </c>
      <c r="E589" s="308" t="s">
        <v>289</v>
      </c>
      <c r="F589" s="274">
        <v>1.5</v>
      </c>
      <c r="G589" s="164">
        <f>[11]SSR!$D$222</f>
        <v>25</v>
      </c>
      <c r="H589" s="276">
        <f>TRUNC(G589*F589,2)</f>
        <v>37.5</v>
      </c>
    </row>
    <row r="590" spans="1:8" ht="31.2" hidden="1">
      <c r="A590" s="991"/>
      <c r="B590" s="118"/>
      <c r="C590" s="212" t="s">
        <v>432</v>
      </c>
      <c r="D590" s="212" t="str">
        <f>[11]SSR!$C$211</f>
        <v>BMT-J.25</v>
      </c>
      <c r="E590" s="308" t="s">
        <v>289</v>
      </c>
      <c r="F590" s="274">
        <v>3.5</v>
      </c>
      <c r="G590" s="313">
        <f>[11]SSR!$D$211/25</f>
        <v>42.68</v>
      </c>
      <c r="H590" s="276">
        <f>TRUNC(G590*F590,2)</f>
        <v>149.38</v>
      </c>
    </row>
    <row r="591" spans="1:8" hidden="1">
      <c r="A591" s="991"/>
      <c r="B591" s="118"/>
      <c r="C591" s="232" t="s">
        <v>402</v>
      </c>
      <c r="D591" s="232"/>
      <c r="E591" s="308"/>
      <c r="F591" s="274"/>
      <c r="G591" s="164"/>
      <c r="H591" s="164"/>
    </row>
    <row r="592" spans="1:8" hidden="1">
      <c r="A592" s="991"/>
      <c r="B592" s="118"/>
      <c r="C592" s="232" t="s">
        <v>433</v>
      </c>
      <c r="D592" s="232"/>
      <c r="E592" s="163" t="s">
        <v>118</v>
      </c>
      <c r="F592" s="167">
        <v>0.39</v>
      </c>
      <c r="G592" s="65">
        <f>[11]SSR!$D$75</f>
        <v>535</v>
      </c>
      <c r="H592" s="276">
        <f>TRUNC(G592*F592,2)</f>
        <v>208.65</v>
      </c>
    </row>
    <row r="593" spans="1:8" hidden="1">
      <c r="A593" s="225"/>
      <c r="B593" s="118"/>
      <c r="C593" s="232" t="s">
        <v>33</v>
      </c>
      <c r="D593" s="232"/>
      <c r="E593" s="163" t="s">
        <v>118</v>
      </c>
      <c r="F593" s="167">
        <v>0.84</v>
      </c>
      <c r="G593" s="128">
        <f>[11]SSR!$D$84</f>
        <v>420</v>
      </c>
      <c r="H593" s="276">
        <f>TRUNC(G593*F593,2)</f>
        <v>352.8</v>
      </c>
    </row>
    <row r="594" spans="1:8" hidden="1">
      <c r="A594" s="225"/>
      <c r="B594" s="118"/>
      <c r="C594" s="232" t="s">
        <v>201</v>
      </c>
      <c r="D594" s="232"/>
      <c r="E594" s="163" t="s">
        <v>118</v>
      </c>
      <c r="F594" s="167">
        <v>1.5</v>
      </c>
      <c r="G594" s="132">
        <f>[11]SSR!$D$86</f>
        <v>370</v>
      </c>
      <c r="H594" s="276">
        <f>TRUNC(G594*F594,2)</f>
        <v>555</v>
      </c>
    </row>
    <row r="595" spans="1:8" hidden="1">
      <c r="A595" s="225"/>
      <c r="B595" s="118"/>
      <c r="C595" s="66" t="str">
        <f>'[11]Input (R)'!$C$21</f>
        <v xml:space="preserve"> Add M.B.A allowence 20.00% on labour</v>
      </c>
      <c r="D595" s="66"/>
      <c r="E595" s="133">
        <f>'[11]Input (R)'!$D$21</f>
        <v>0</v>
      </c>
      <c r="F595" s="134" t="s">
        <v>202</v>
      </c>
      <c r="G595" s="132">
        <f>SUM(H592:H594)</f>
        <v>1116.45</v>
      </c>
      <c r="H595" s="135">
        <f>TRUNC(G595*E595,2)</f>
        <v>0</v>
      </c>
    </row>
    <row r="596" spans="1:8" hidden="1">
      <c r="A596" s="225"/>
      <c r="B596" s="118"/>
      <c r="C596" s="232" t="s">
        <v>434</v>
      </c>
      <c r="D596" s="232"/>
      <c r="E596" s="163"/>
      <c r="F596" s="314">
        <v>0.01</v>
      </c>
      <c r="G596" s="132">
        <f>SUM(H592:H594)</f>
        <v>1116.45</v>
      </c>
      <c r="H596" s="276">
        <f>TRUNC(G596*F596,2)</f>
        <v>11.16</v>
      </c>
    </row>
    <row r="597" spans="1:8" hidden="1">
      <c r="A597" s="225"/>
      <c r="B597" s="118"/>
      <c r="C597" s="232" t="s">
        <v>205</v>
      </c>
      <c r="D597" s="232"/>
      <c r="E597" s="163"/>
      <c r="F597" s="315"/>
      <c r="G597" s="164"/>
      <c r="H597" s="164">
        <f>SUM(H589:H596)</f>
        <v>1314.49</v>
      </c>
    </row>
    <row r="598" spans="1:8" hidden="1">
      <c r="A598" s="225"/>
      <c r="B598" s="118"/>
      <c r="C598" s="232" t="s">
        <v>435</v>
      </c>
      <c r="D598" s="232"/>
      <c r="E598" s="163"/>
      <c r="F598" s="315"/>
      <c r="G598" s="164"/>
      <c r="H598" s="164">
        <f>TRUNC(H597/10,2)</f>
        <v>131.44</v>
      </c>
    </row>
    <row r="599" spans="1:8" hidden="1">
      <c r="A599" s="225"/>
      <c r="B599" s="118"/>
      <c r="C599" s="107" t="str">
        <f>'[11]Input (R)'!$C$22</f>
        <v>Overheads &amp; Contractors Profit @ 13.615%</v>
      </c>
      <c r="D599" s="216"/>
      <c r="E599" s="138">
        <f>'[11]Input (R)'!$D$22</f>
        <v>0.13614999999999999</v>
      </c>
      <c r="F599" s="134" t="s">
        <v>202</v>
      </c>
      <c r="G599" s="132">
        <f>H598</f>
        <v>131.44</v>
      </c>
      <c r="H599" s="135">
        <f>TRUNC(G599*E599,2)</f>
        <v>17.89</v>
      </c>
    </row>
    <row r="600" spans="1:8" s="229" customFormat="1" hidden="1">
      <c r="A600" s="226"/>
      <c r="B600" s="173"/>
      <c r="C600" s="1022" t="s">
        <v>436</v>
      </c>
      <c r="D600" s="1022"/>
      <c r="E600" s="1022"/>
      <c r="F600" s="1022"/>
      <c r="G600" s="1022"/>
      <c r="H600" s="208">
        <f>SUM(H598:H599)</f>
        <v>149.32999999999998</v>
      </c>
    </row>
    <row r="601" spans="1:8" hidden="1">
      <c r="A601" s="225"/>
      <c r="B601" s="118"/>
      <c r="C601" s="255"/>
      <c r="D601" s="255"/>
      <c r="E601" s="316"/>
      <c r="F601" s="255"/>
      <c r="G601" s="281"/>
      <c r="H601" s="317"/>
    </row>
    <row r="602" spans="1:8" ht="33.75" hidden="1" customHeight="1">
      <c r="A602" s="118"/>
      <c r="B602" s="118">
        <f>B586+1</f>
        <v>33</v>
      </c>
      <c r="C602" s="994" t="s">
        <v>437</v>
      </c>
      <c r="D602" s="994"/>
      <c r="E602" s="994"/>
      <c r="F602" s="994"/>
      <c r="G602" s="994"/>
      <c r="H602" s="170"/>
    </row>
    <row r="603" spans="1:8" hidden="1">
      <c r="A603" s="225"/>
      <c r="B603" s="118"/>
      <c r="C603" s="166" t="s">
        <v>419</v>
      </c>
      <c r="D603" s="166"/>
      <c r="E603" s="308"/>
      <c r="F603" s="210"/>
      <c r="G603" s="164"/>
      <c r="H603" s="170"/>
    </row>
    <row r="604" spans="1:8" hidden="1">
      <c r="A604" s="225"/>
      <c r="B604" s="118"/>
      <c r="C604" s="232" t="s">
        <v>420</v>
      </c>
      <c r="D604" s="232"/>
      <c r="E604" s="308"/>
      <c r="F604" s="210"/>
      <c r="G604" s="164"/>
      <c r="H604" s="170"/>
    </row>
    <row r="605" spans="1:8" hidden="1">
      <c r="A605" s="225"/>
      <c r="B605" s="118"/>
      <c r="C605" s="212" t="s">
        <v>432</v>
      </c>
      <c r="D605" s="212"/>
      <c r="E605" s="308" t="s">
        <v>289</v>
      </c>
      <c r="F605" s="274">
        <v>2</v>
      </c>
      <c r="G605" s="313">
        <f>[11]SSR!$D$211/25</f>
        <v>42.68</v>
      </c>
      <c r="H605" s="276">
        <f>TRUNC(G605*F605,2)</f>
        <v>85.36</v>
      </c>
    </row>
    <row r="606" spans="1:8" hidden="1">
      <c r="A606" s="225"/>
      <c r="B606" s="118"/>
      <c r="C606" s="232" t="s">
        <v>402</v>
      </c>
      <c r="D606" s="232"/>
      <c r="E606" s="308"/>
      <c r="F606" s="274"/>
      <c r="G606" s="164"/>
      <c r="H606" s="164"/>
    </row>
    <row r="607" spans="1:8" hidden="1">
      <c r="A607" s="225"/>
      <c r="B607" s="118"/>
      <c r="C607" s="232" t="s">
        <v>433</v>
      </c>
      <c r="D607" s="232"/>
      <c r="E607" s="163" t="s">
        <v>118</v>
      </c>
      <c r="F607" s="167">
        <v>0.09</v>
      </c>
      <c r="G607" s="65">
        <f>[11]SSR!$D$75</f>
        <v>535</v>
      </c>
      <c r="H607" s="276">
        <f>TRUNC(G607*F607,2)</f>
        <v>48.15</v>
      </c>
    </row>
    <row r="608" spans="1:8" hidden="1">
      <c r="A608" s="225"/>
      <c r="B608" s="118"/>
      <c r="C608" s="232" t="s">
        <v>33</v>
      </c>
      <c r="D608" s="232"/>
      <c r="E608" s="163" t="s">
        <v>118</v>
      </c>
      <c r="F608" s="167">
        <v>0.21</v>
      </c>
      <c r="G608" s="128">
        <f>[11]SSR!$D$84</f>
        <v>420</v>
      </c>
      <c r="H608" s="276">
        <f>TRUNC(G608*F608,2)</f>
        <v>88.2</v>
      </c>
    </row>
    <row r="609" spans="1:8" hidden="1">
      <c r="A609" s="225"/>
      <c r="B609" s="118"/>
      <c r="C609" s="232" t="s">
        <v>201</v>
      </c>
      <c r="D609" s="232"/>
      <c r="E609" s="163" t="s">
        <v>118</v>
      </c>
      <c r="F609" s="167">
        <v>1.5</v>
      </c>
      <c r="G609" s="132">
        <f>[11]SSR!$D$86</f>
        <v>370</v>
      </c>
      <c r="H609" s="276">
        <f>TRUNC(G609*F609,2)</f>
        <v>555</v>
      </c>
    </row>
    <row r="610" spans="1:8" hidden="1">
      <c r="A610" s="225"/>
      <c r="B610" s="118"/>
      <c r="C610" s="66" t="str">
        <f>'[11]Input (R)'!$C$21</f>
        <v xml:space="preserve"> Add M.B.A allowence 20.00% on labour</v>
      </c>
      <c r="D610" s="66"/>
      <c r="E610" s="133">
        <f>'[11]Input (R)'!$D$21</f>
        <v>0</v>
      </c>
      <c r="F610" s="134" t="s">
        <v>202</v>
      </c>
      <c r="G610" s="132">
        <f>SUM(H607:H609)</f>
        <v>691.35</v>
      </c>
      <c r="H610" s="135">
        <f>TRUNC(G610*E610,2)</f>
        <v>0</v>
      </c>
    </row>
    <row r="611" spans="1:8" hidden="1">
      <c r="A611" s="225"/>
      <c r="B611" s="118"/>
      <c r="C611" s="232" t="s">
        <v>434</v>
      </c>
      <c r="D611" s="232"/>
      <c r="E611" s="163"/>
      <c r="F611" s="315">
        <v>0.01</v>
      </c>
      <c r="G611" s="164">
        <f>SUM(H607:H609)</f>
        <v>691.35</v>
      </c>
      <c r="H611" s="276">
        <f>TRUNC(G611*F611,2)</f>
        <v>6.91</v>
      </c>
    </row>
    <row r="612" spans="1:8" hidden="1">
      <c r="A612" s="225"/>
      <c r="B612" s="118"/>
      <c r="C612" s="232" t="s">
        <v>205</v>
      </c>
      <c r="D612" s="232"/>
      <c r="E612" s="163"/>
      <c r="F612" s="315"/>
      <c r="G612" s="164"/>
      <c r="H612" s="164">
        <f>SUM(H605:H611)</f>
        <v>783.62</v>
      </c>
    </row>
    <row r="613" spans="1:8" hidden="1">
      <c r="A613" s="225"/>
      <c r="B613" s="118"/>
      <c r="C613" s="107" t="str">
        <f>'[11]Input (R)'!$C$22</f>
        <v>Overheads &amp; Contractors Profit @ 13.615%</v>
      </c>
      <c r="D613" s="216"/>
      <c r="E613" s="138">
        <f>'[11]Input (R)'!$D$22</f>
        <v>0.13614999999999999</v>
      </c>
      <c r="F613" s="134" t="s">
        <v>202</v>
      </c>
      <c r="G613" s="132">
        <f>H612</f>
        <v>783.62</v>
      </c>
      <c r="H613" s="135">
        <f>TRUNC(G613*E613,2)</f>
        <v>106.68</v>
      </c>
    </row>
    <row r="614" spans="1:8" hidden="1">
      <c r="A614" s="225"/>
      <c r="B614" s="118"/>
      <c r="C614" s="255"/>
      <c r="D614" s="255"/>
      <c r="E614" s="163"/>
      <c r="F614" s="255"/>
      <c r="G614" s="281"/>
      <c r="H614" s="276">
        <f>SUM(H612:H613)</f>
        <v>890.3</v>
      </c>
    </row>
    <row r="615" spans="1:8" s="229" customFormat="1" hidden="1">
      <c r="A615" s="226"/>
      <c r="B615" s="173"/>
      <c r="C615" s="318" t="s">
        <v>436</v>
      </c>
      <c r="D615" s="318"/>
      <c r="E615" s="176"/>
      <c r="F615" s="318"/>
      <c r="G615" s="319"/>
      <c r="H615" s="179">
        <f>TRUNC(H614/10,2)</f>
        <v>89.03</v>
      </c>
    </row>
    <row r="616" spans="1:8" hidden="1">
      <c r="A616" s="225"/>
      <c r="B616" s="118"/>
      <c r="C616" s="232"/>
      <c r="D616" s="232"/>
      <c r="E616" s="308"/>
      <c r="F616" s="274"/>
      <c r="G616" s="164"/>
      <c r="H616" s="170"/>
    </row>
    <row r="617" spans="1:8" ht="34.5" hidden="1" customHeight="1">
      <c r="A617" s="118"/>
      <c r="B617" s="118">
        <f>B602+1</f>
        <v>34</v>
      </c>
      <c r="C617" s="994" t="s">
        <v>438</v>
      </c>
      <c r="D617" s="994"/>
      <c r="E617" s="994"/>
      <c r="F617" s="994"/>
      <c r="G617" s="994"/>
      <c r="H617" s="170"/>
    </row>
    <row r="618" spans="1:8" hidden="1">
      <c r="A618" s="225"/>
      <c r="B618" s="118"/>
      <c r="C618" s="166" t="s">
        <v>419</v>
      </c>
      <c r="D618" s="166"/>
      <c r="E618" s="308"/>
      <c r="F618" s="210"/>
      <c r="G618" s="164"/>
      <c r="H618" s="170"/>
    </row>
    <row r="619" spans="1:8" hidden="1">
      <c r="A619" s="225"/>
      <c r="B619" s="118"/>
      <c r="C619" s="232" t="s">
        <v>420</v>
      </c>
      <c r="D619" s="232"/>
      <c r="E619" s="308"/>
      <c r="F619" s="210"/>
      <c r="G619" s="164"/>
      <c r="H619" s="170"/>
    </row>
    <row r="620" spans="1:8" hidden="1">
      <c r="A620" s="225"/>
      <c r="B620" s="118"/>
      <c r="C620" s="212" t="s">
        <v>432</v>
      </c>
      <c r="D620" s="212"/>
      <c r="E620" s="308" t="s">
        <v>289</v>
      </c>
      <c r="F620" s="274">
        <v>3.5</v>
      </c>
      <c r="G620" s="313">
        <f>[11]SSR!$D$211/25</f>
        <v>42.68</v>
      </c>
      <c r="H620" s="276">
        <f>TRUNC(G620*F620,2)</f>
        <v>149.38</v>
      </c>
    </row>
    <row r="621" spans="1:8" hidden="1">
      <c r="A621" s="225"/>
      <c r="B621" s="118"/>
      <c r="C621" s="232" t="s">
        <v>402</v>
      </c>
      <c r="D621" s="232"/>
      <c r="E621" s="308"/>
      <c r="F621" s="274"/>
      <c r="G621" s="164"/>
      <c r="H621" s="164"/>
    </row>
    <row r="622" spans="1:8" hidden="1">
      <c r="A622" s="225"/>
      <c r="B622" s="118"/>
      <c r="C622" s="232" t="s">
        <v>433</v>
      </c>
      <c r="D622" s="232"/>
      <c r="E622" s="163" t="s">
        <v>118</v>
      </c>
      <c r="F622" s="167">
        <v>0.15</v>
      </c>
      <c r="G622" s="65">
        <f>[11]SSR!$D$75</f>
        <v>535</v>
      </c>
      <c r="H622" s="276">
        <f>TRUNC(G622*F622,2)</f>
        <v>80.25</v>
      </c>
    </row>
    <row r="623" spans="1:8" hidden="1">
      <c r="A623" s="225"/>
      <c r="B623" s="118"/>
      <c r="C623" s="232" t="s">
        <v>33</v>
      </c>
      <c r="D623" s="232"/>
      <c r="E623" s="163" t="s">
        <v>118</v>
      </c>
      <c r="F623" s="167">
        <v>0.35</v>
      </c>
      <c r="G623" s="128">
        <f>[11]SSR!$D$84</f>
        <v>420</v>
      </c>
      <c r="H623" s="276">
        <f>TRUNC(G623*F623,2)</f>
        <v>147</v>
      </c>
    </row>
    <row r="624" spans="1:8" hidden="1">
      <c r="A624" s="225"/>
      <c r="B624" s="118"/>
      <c r="C624" s="232" t="s">
        <v>201</v>
      </c>
      <c r="D624" s="232"/>
      <c r="E624" s="163" t="s">
        <v>118</v>
      </c>
      <c r="F624" s="167">
        <v>1.5</v>
      </c>
      <c r="G624" s="132">
        <f>[11]SSR!$D$86</f>
        <v>370</v>
      </c>
      <c r="H624" s="276">
        <f>TRUNC(G624*F624,2)</f>
        <v>555</v>
      </c>
    </row>
    <row r="625" spans="1:8" hidden="1">
      <c r="A625" s="225"/>
      <c r="B625" s="118"/>
      <c r="C625" s="66" t="str">
        <f>'[11]Input (R)'!$C$21</f>
        <v xml:space="preserve"> Add M.B.A allowence 20.00% on labour</v>
      </c>
      <c r="D625" s="66"/>
      <c r="E625" s="133">
        <f>'[11]Input (R)'!$D$21</f>
        <v>0</v>
      </c>
      <c r="F625" s="134" t="s">
        <v>202</v>
      </c>
      <c r="G625" s="132">
        <f>SUM(H622:H624)</f>
        <v>782.25</v>
      </c>
      <c r="H625" s="135">
        <f>TRUNC(G625*E625,2)</f>
        <v>0</v>
      </c>
    </row>
    <row r="626" spans="1:8" hidden="1">
      <c r="A626" s="225"/>
      <c r="B626" s="118"/>
      <c r="C626" s="232" t="s">
        <v>434</v>
      </c>
      <c r="D626" s="232"/>
      <c r="E626" s="163"/>
      <c r="F626" s="314">
        <v>0.01</v>
      </c>
      <c r="G626" s="164">
        <f>SUM(H622:H624)</f>
        <v>782.25</v>
      </c>
      <c r="H626" s="276">
        <f>TRUNC(G626*F626,2)</f>
        <v>7.82</v>
      </c>
    </row>
    <row r="627" spans="1:8" hidden="1">
      <c r="A627" s="225"/>
      <c r="B627" s="118"/>
      <c r="C627" s="232" t="s">
        <v>205</v>
      </c>
      <c r="D627" s="232"/>
      <c r="E627" s="163"/>
      <c r="F627" s="315"/>
      <c r="G627" s="164"/>
      <c r="H627" s="164">
        <f>SUM(H620:H626)</f>
        <v>939.45</v>
      </c>
    </row>
    <row r="628" spans="1:8" hidden="1">
      <c r="A628" s="225"/>
      <c r="B628" s="118"/>
      <c r="C628" s="232" t="s">
        <v>30</v>
      </c>
      <c r="D628" s="232"/>
      <c r="E628" s="163"/>
      <c r="F628" s="315"/>
      <c r="G628" s="164"/>
      <c r="H628" s="164">
        <f>TRUNC(H627/10,2)</f>
        <v>93.94</v>
      </c>
    </row>
    <row r="629" spans="1:8" hidden="1">
      <c r="A629" s="225"/>
      <c r="B629" s="118"/>
      <c r="C629" s="107" t="str">
        <f>'[11]Input (R)'!$C$22</f>
        <v>Overheads &amp; Contractors Profit @ 13.615%</v>
      </c>
      <c r="D629" s="216"/>
      <c r="E629" s="138">
        <f>'[11]Input (R)'!$D$22</f>
        <v>0.13614999999999999</v>
      </c>
      <c r="F629" s="134" t="s">
        <v>202</v>
      </c>
      <c r="G629" s="132">
        <f>H628</f>
        <v>93.94</v>
      </c>
      <c r="H629" s="135">
        <f>TRUNC(G629*E629,2)</f>
        <v>12.78</v>
      </c>
    </row>
    <row r="630" spans="1:8" s="229" customFormat="1" hidden="1">
      <c r="A630" s="226"/>
      <c r="B630" s="173"/>
      <c r="C630" s="1022" t="s">
        <v>436</v>
      </c>
      <c r="D630" s="1022"/>
      <c r="E630" s="1022"/>
      <c r="F630" s="1022"/>
      <c r="G630" s="1022"/>
      <c r="H630" s="280">
        <f>SUM(H628:H629)</f>
        <v>106.72</v>
      </c>
    </row>
    <row r="631" spans="1:8" hidden="1">
      <c r="A631" s="225"/>
      <c r="B631" s="118"/>
      <c r="C631" s="255"/>
      <c r="D631" s="255"/>
      <c r="E631" s="163"/>
      <c r="F631" s="255"/>
      <c r="G631" s="281"/>
      <c r="H631" s="230"/>
    </row>
    <row r="632" spans="1:8" ht="33" hidden="1" customHeight="1">
      <c r="A632" s="1023" t="s">
        <v>439</v>
      </c>
      <c r="B632" s="114">
        <f>B606+1</f>
        <v>1</v>
      </c>
      <c r="C632" s="1000" t="s">
        <v>440</v>
      </c>
      <c r="D632" s="1000"/>
      <c r="E632" s="1000"/>
      <c r="F632" s="1000"/>
      <c r="G632" s="1000"/>
      <c r="H632" s="230"/>
    </row>
    <row r="633" spans="1:8" hidden="1">
      <c r="A633" s="1023"/>
      <c r="B633" s="114"/>
      <c r="C633" s="232" t="s">
        <v>441</v>
      </c>
      <c r="D633" s="110"/>
      <c r="E633" s="125" t="s">
        <v>289</v>
      </c>
      <c r="F633" s="136">
        <v>1</v>
      </c>
      <c r="G633" s="257">
        <f>[11]SSR!$D$213</f>
        <v>163</v>
      </c>
      <c r="H633" s="132">
        <f t="shared" ref="H633:H639" si="2">ROUND(F633*G633,2)</f>
        <v>163</v>
      </c>
    </row>
    <row r="634" spans="1:8" hidden="1">
      <c r="A634" s="1023"/>
      <c r="B634" s="114"/>
      <c r="C634" s="232" t="s">
        <v>442</v>
      </c>
      <c r="D634" s="110"/>
      <c r="E634" s="125" t="s">
        <v>118</v>
      </c>
      <c r="F634" s="136">
        <v>0.21</v>
      </c>
      <c r="G634" s="300">
        <f>[11]SSR!$D$75</f>
        <v>535</v>
      </c>
      <c r="H634" s="132">
        <f t="shared" si="2"/>
        <v>112.35</v>
      </c>
    </row>
    <row r="635" spans="1:8" hidden="1">
      <c r="A635" s="1023"/>
      <c r="B635" s="114"/>
      <c r="C635" s="232" t="s">
        <v>443</v>
      </c>
      <c r="D635" s="110"/>
      <c r="E635" s="125" t="s">
        <v>118</v>
      </c>
      <c r="F635" s="136">
        <v>0.49</v>
      </c>
      <c r="G635" s="128">
        <f>[11]SSR!$D$84</f>
        <v>420</v>
      </c>
      <c r="H635" s="132">
        <f t="shared" si="2"/>
        <v>205.8</v>
      </c>
    </row>
    <row r="636" spans="1:8" hidden="1">
      <c r="A636" s="1023"/>
      <c r="B636" s="114"/>
      <c r="C636" s="232" t="s">
        <v>444</v>
      </c>
      <c r="D636" s="110"/>
      <c r="E636" s="125" t="s">
        <v>445</v>
      </c>
      <c r="F636" s="136">
        <v>3.5</v>
      </c>
      <c r="G636" s="257">
        <f>[11]SSR!$D$214</f>
        <v>175</v>
      </c>
      <c r="H636" s="132">
        <f t="shared" si="2"/>
        <v>612.5</v>
      </c>
    </row>
    <row r="637" spans="1:8" hidden="1">
      <c r="A637" s="1023"/>
      <c r="B637" s="114"/>
      <c r="C637" s="232" t="s">
        <v>446</v>
      </c>
      <c r="D637" s="110"/>
      <c r="E637" s="125" t="s">
        <v>118</v>
      </c>
      <c r="F637" s="136">
        <v>0.15</v>
      </c>
      <c r="G637" s="300">
        <f>[11]SSR!$D$75</f>
        <v>535</v>
      </c>
      <c r="H637" s="132">
        <f t="shared" si="2"/>
        <v>80.25</v>
      </c>
    </row>
    <row r="638" spans="1:8" hidden="1">
      <c r="A638" s="1023"/>
      <c r="B638" s="114"/>
      <c r="C638" s="232" t="s">
        <v>443</v>
      </c>
      <c r="D638" s="110"/>
      <c r="E638" s="125" t="s">
        <v>118</v>
      </c>
      <c r="F638" s="136">
        <v>0.35</v>
      </c>
      <c r="G638" s="128">
        <f>[11]SSR!$D$84</f>
        <v>420</v>
      </c>
      <c r="H638" s="132">
        <f t="shared" si="2"/>
        <v>147</v>
      </c>
    </row>
    <row r="639" spans="1:8" hidden="1">
      <c r="A639" s="54"/>
      <c r="B639" s="114"/>
      <c r="C639" s="232" t="s">
        <v>201</v>
      </c>
      <c r="D639" s="110"/>
      <c r="E639" s="125" t="s">
        <v>118</v>
      </c>
      <c r="F639" s="136">
        <v>1.5</v>
      </c>
      <c r="G639" s="132">
        <f>[11]SSR!$D$86</f>
        <v>370</v>
      </c>
      <c r="H639" s="132">
        <f t="shared" si="2"/>
        <v>555</v>
      </c>
    </row>
    <row r="640" spans="1:8" hidden="1">
      <c r="A640" s="54"/>
      <c r="B640" s="114"/>
      <c r="C640" s="129" t="str">
        <f>$C$12</f>
        <v xml:space="preserve"> Add M.B.A allowence 20.00% on labour</v>
      </c>
      <c r="D640" s="110"/>
      <c r="E640" s="133">
        <f>'[11]G.P input'!$D$20</f>
        <v>0.2</v>
      </c>
      <c r="F640" s="320" t="s">
        <v>447</v>
      </c>
      <c r="G640" s="321">
        <f>H639+H638+H637+H635+H634</f>
        <v>1100.3999999999999</v>
      </c>
      <c r="H640" s="132">
        <f>ROUND(E640*G640,2)</f>
        <v>220.08</v>
      </c>
    </row>
    <row r="641" spans="1:8" hidden="1">
      <c r="A641" s="54"/>
      <c r="B641" s="114"/>
      <c r="C641" s="232" t="s">
        <v>448</v>
      </c>
      <c r="D641" s="110"/>
      <c r="E641" s="137"/>
      <c r="F641" s="138"/>
      <c r="G641" s="293"/>
      <c r="H641" s="132">
        <f>SUM(H633:H639)</f>
        <v>1875.9</v>
      </c>
    </row>
    <row r="642" spans="1:8" hidden="1">
      <c r="A642" s="54"/>
      <c r="B642" s="114"/>
      <c r="C642" s="232" t="s">
        <v>30</v>
      </c>
      <c r="D642" s="232"/>
      <c r="E642" s="163"/>
      <c r="F642" s="315"/>
      <c r="G642" s="164"/>
      <c r="H642" s="164">
        <f>TRUNC(H641/10,2)</f>
        <v>187.59</v>
      </c>
    </row>
    <row r="643" spans="1:8" hidden="1">
      <c r="A643" s="54"/>
      <c r="B643" s="114"/>
      <c r="C643" s="107" t="str">
        <f>'[11]Input (R)'!$C$22</f>
        <v>Overheads &amp; Contractors Profit @ 13.615%</v>
      </c>
      <c r="D643" s="216"/>
      <c r="E643" s="138">
        <f>'[11]Input (R)'!$D$22</f>
        <v>0.13614999999999999</v>
      </c>
      <c r="F643" s="134" t="s">
        <v>202</v>
      </c>
      <c r="G643" s="132">
        <f>H642</f>
        <v>187.59</v>
      </c>
      <c r="H643" s="135">
        <f>TRUNC(G643*E643,2)</f>
        <v>25.54</v>
      </c>
    </row>
    <row r="644" spans="1:8" s="229" customFormat="1" hidden="1">
      <c r="A644" s="55"/>
      <c r="B644" s="288"/>
      <c r="C644" s="1022" t="s">
        <v>436</v>
      </c>
      <c r="D644" s="1022"/>
      <c r="E644" s="1022"/>
      <c r="F644" s="1022"/>
      <c r="G644" s="1022"/>
      <c r="H644" s="280">
        <f>SUM(H642:H643)</f>
        <v>213.13</v>
      </c>
    </row>
    <row r="645" spans="1:8" ht="5.25" hidden="1" customHeight="1">
      <c r="A645" s="54"/>
      <c r="B645" s="114"/>
      <c r="C645" s="148"/>
      <c r="D645" s="110"/>
      <c r="E645" s="304"/>
      <c r="F645" s="257"/>
      <c r="G645" s="293"/>
      <c r="H645" s="132"/>
    </row>
    <row r="646" spans="1:8" hidden="1">
      <c r="A646" s="225"/>
      <c r="B646" s="118"/>
      <c r="C646" s="255"/>
      <c r="D646" s="255"/>
      <c r="E646" s="163"/>
      <c r="F646" s="255"/>
      <c r="G646" s="281"/>
      <c r="H646" s="230"/>
    </row>
    <row r="647" spans="1:8" hidden="1">
      <c r="A647" s="225"/>
      <c r="B647" s="118"/>
      <c r="C647" s="56" t="s">
        <v>449</v>
      </c>
      <c r="D647" s="110"/>
      <c r="E647" s="56" t="s">
        <v>450</v>
      </c>
      <c r="F647" s="56" t="s">
        <v>451</v>
      </c>
      <c r="G647" s="322" t="s">
        <v>452</v>
      </c>
      <c r="H647" s="56" t="s">
        <v>453</v>
      </c>
    </row>
    <row r="648" spans="1:8" hidden="1">
      <c r="A648" s="225"/>
      <c r="B648" s="118"/>
      <c r="C648" s="54" t="s">
        <v>454</v>
      </c>
      <c r="D648" s="110"/>
      <c r="E648" s="301">
        <f>'[11]G.P Data'!$G$708</f>
        <v>176.71</v>
      </c>
      <c r="F648" s="300">
        <f>'[11]G.P Data'!$G$708</f>
        <v>176.71</v>
      </c>
      <c r="G648" s="300">
        <f>'[11]G.P Data'!$G$708</f>
        <v>176.71</v>
      </c>
      <c r="H648" s="300">
        <f>'[11]G.P Data'!$G$708</f>
        <v>176.71</v>
      </c>
    </row>
    <row r="649" spans="1:8" hidden="1">
      <c r="A649" s="225"/>
      <c r="B649" s="118"/>
      <c r="C649" s="54" t="s">
        <v>455</v>
      </c>
      <c r="D649" s="110"/>
      <c r="E649" s="299"/>
      <c r="F649" s="64"/>
      <c r="G649" s="64"/>
      <c r="H649" s="64"/>
    </row>
    <row r="650" spans="1:8" hidden="1">
      <c r="A650" s="225"/>
      <c r="B650" s="118"/>
      <c r="C650" s="54" t="s">
        <v>31</v>
      </c>
      <c r="D650" s="110"/>
      <c r="E650" s="301">
        <f>[11]SSR!$C$251</f>
        <v>0.99299999999999999</v>
      </c>
      <c r="F650" s="300">
        <f>[11]SSR!$C$252</f>
        <v>0.99</v>
      </c>
      <c r="G650" s="300">
        <f>[11]SSR!$C$253</f>
        <v>0.99</v>
      </c>
      <c r="H650" s="300">
        <f>[11]SSR!$C$254</f>
        <v>0.99</v>
      </c>
    </row>
    <row r="651" spans="1:8" hidden="1">
      <c r="A651" s="225"/>
      <c r="B651" s="118"/>
      <c r="C651" s="54" t="s">
        <v>27</v>
      </c>
      <c r="D651" s="110"/>
      <c r="E651" s="301">
        <f>[11]SSR!$D$251</f>
        <v>6.18</v>
      </c>
      <c r="F651" s="300">
        <f>[11]SSR!$D$252</f>
        <v>8.7799999999999994</v>
      </c>
      <c r="G651" s="300">
        <f>[11]SSR!$D$253</f>
        <v>11.37</v>
      </c>
      <c r="H651" s="300">
        <f>[11]SSR!$D$254</f>
        <v>13.97</v>
      </c>
    </row>
    <row r="652" spans="1:8" hidden="1">
      <c r="A652" s="225"/>
      <c r="B652" s="118"/>
      <c r="C652" s="54" t="s">
        <v>456</v>
      </c>
      <c r="D652" s="110"/>
      <c r="E652" s="301">
        <f>TRUNC(('[11]G.P Data'!F706*10%)/10,2)</f>
        <v>9.91</v>
      </c>
      <c r="F652" s="300">
        <f>TRUNC(('[11]G.P Data'!F706*20%)/10,2)</f>
        <v>19.829999999999998</v>
      </c>
      <c r="G652" s="300">
        <f>TRUNC(('[11]G.P Data'!F706*30%)/10,2)</f>
        <v>29.74</v>
      </c>
      <c r="H652" s="300">
        <f>TRUNC(('[11]G.P Data'!F706*40%)/10,2)</f>
        <v>39.659999999999997</v>
      </c>
    </row>
    <row r="653" spans="1:8" hidden="1">
      <c r="A653" s="225"/>
      <c r="B653" s="118"/>
      <c r="C653" s="54"/>
      <c r="D653" s="110"/>
      <c r="E653" s="301">
        <f>SUM(E648:E652)</f>
        <v>193.79300000000001</v>
      </c>
      <c r="F653" s="300">
        <f>SUM(F648:F652)</f>
        <v>206.31</v>
      </c>
      <c r="G653" s="300">
        <f>SUM(G648:G652)</f>
        <v>218.81000000000003</v>
      </c>
      <c r="H653" s="300">
        <f>SUM(H648:H652)</f>
        <v>231.33</v>
      </c>
    </row>
    <row r="654" spans="1:8" hidden="1">
      <c r="A654" s="225"/>
      <c r="B654" s="118"/>
      <c r="C654" s="107" t="str">
        <f>'[11]Input (R)'!$C$22</f>
        <v>Overheads &amp; Contractors Profit @ 13.615%</v>
      </c>
      <c r="D654" s="110"/>
      <c r="E654" s="301">
        <f>TRUNC(E653*$E$643,2)</f>
        <v>26.38</v>
      </c>
      <c r="F654" s="300">
        <f>TRUNC(F653*$E$643,2)</f>
        <v>28.08</v>
      </c>
      <c r="G654" s="300">
        <f>TRUNC(G653*$E$643,2)</f>
        <v>29.79</v>
      </c>
      <c r="H654" s="300">
        <f>TRUNC(H653*$E$643,2)</f>
        <v>31.49</v>
      </c>
    </row>
    <row r="655" spans="1:8" hidden="1">
      <c r="A655" s="225"/>
      <c r="B655" s="118"/>
      <c r="C655" s="54" t="s">
        <v>436</v>
      </c>
      <c r="D655" s="110"/>
      <c r="E655" s="57">
        <f>SUM(E653:E654)</f>
        <v>220.173</v>
      </c>
      <c r="F655" s="323">
        <f>SUM(F653:F654)</f>
        <v>234.39</v>
      </c>
      <c r="G655" s="323">
        <f>SUM(G653:G654)</f>
        <v>248.60000000000002</v>
      </c>
      <c r="H655" s="323">
        <f>SUM(H653:H654)</f>
        <v>262.82</v>
      </c>
    </row>
    <row r="656" spans="1:8" hidden="1">
      <c r="A656" s="225"/>
      <c r="B656" s="118"/>
      <c r="C656" s="255"/>
      <c r="D656" s="255"/>
      <c r="E656" s="163"/>
      <c r="F656" s="255"/>
      <c r="G656" s="281"/>
      <c r="H656" s="230"/>
    </row>
    <row r="657" spans="1:8" ht="33" hidden="1" customHeight="1">
      <c r="A657" s="991" t="s">
        <v>457</v>
      </c>
      <c r="B657" s="118">
        <f>B617+1</f>
        <v>35</v>
      </c>
      <c r="C657" s="994" t="s">
        <v>458</v>
      </c>
      <c r="D657" s="994"/>
      <c r="E657" s="994"/>
      <c r="F657" s="994"/>
      <c r="G657" s="994"/>
      <c r="H657" s="170"/>
    </row>
    <row r="658" spans="1:8" hidden="1">
      <c r="A658" s="991"/>
      <c r="B658" s="118"/>
      <c r="C658" s="166" t="s">
        <v>419</v>
      </c>
      <c r="D658" s="166"/>
      <c r="E658" s="308"/>
      <c r="F658" s="274"/>
      <c r="G658" s="164"/>
      <c r="H658" s="170"/>
    </row>
    <row r="659" spans="1:8" hidden="1">
      <c r="A659" s="991"/>
      <c r="B659" s="118"/>
      <c r="C659" s="232" t="s">
        <v>420</v>
      </c>
      <c r="D659" s="232"/>
      <c r="E659" s="308"/>
      <c r="F659" s="274"/>
      <c r="G659" s="164"/>
      <c r="H659" s="170"/>
    </row>
    <row r="660" spans="1:8" hidden="1">
      <c r="A660" s="991"/>
      <c r="B660" s="118"/>
      <c r="C660" s="66" t="s">
        <v>459</v>
      </c>
      <c r="D660" s="324" t="e">
        <f>[11]SSR!#REF!</f>
        <v>#REF!</v>
      </c>
      <c r="E660" s="308" t="s">
        <v>289</v>
      </c>
      <c r="F660" s="231">
        <v>1</v>
      </c>
      <c r="G660" s="276">
        <f>[11]SSR!$D$216</f>
        <v>123</v>
      </c>
      <c r="H660" s="276">
        <f>TRUNC(G660*F660,2)</f>
        <v>123</v>
      </c>
    </row>
    <row r="661" spans="1:8" hidden="1">
      <c r="A661" s="991"/>
      <c r="B661" s="118"/>
      <c r="C661" s="212" t="s">
        <v>460</v>
      </c>
      <c r="D661" s="325" t="str">
        <f>[11]SSR!$C$212</f>
        <v>BMT-J.30</v>
      </c>
      <c r="E661" s="308" t="s">
        <v>289</v>
      </c>
      <c r="F661" s="274">
        <v>2.8</v>
      </c>
      <c r="G661" s="164">
        <f>[11]SSR!$D$212</f>
        <v>163</v>
      </c>
      <c r="H661" s="276">
        <f>TRUNC(G661*F661,2)</f>
        <v>456.4</v>
      </c>
    </row>
    <row r="662" spans="1:8" hidden="1">
      <c r="A662" s="991"/>
      <c r="B662" s="118"/>
      <c r="C662" s="232" t="s">
        <v>402</v>
      </c>
      <c r="D662" s="232"/>
      <c r="E662" s="308"/>
      <c r="F662" s="274"/>
      <c r="G662" s="164"/>
      <c r="H662" s="170"/>
    </row>
    <row r="663" spans="1:8" hidden="1">
      <c r="A663" s="991"/>
      <c r="B663" s="118"/>
      <c r="C663" s="232" t="s">
        <v>461</v>
      </c>
      <c r="D663" s="232"/>
      <c r="E663" s="163" t="s">
        <v>118</v>
      </c>
      <c r="F663" s="274">
        <v>1.2</v>
      </c>
      <c r="G663" s="65">
        <f>[11]SSR!$D$75</f>
        <v>535</v>
      </c>
      <c r="H663" s="276">
        <f>TRUNC(G663*F663,2)</f>
        <v>642</v>
      </c>
    </row>
    <row r="664" spans="1:8" hidden="1">
      <c r="A664" s="225"/>
      <c r="B664" s="118"/>
      <c r="C664" s="66" t="str">
        <f>'[11]Input (R)'!$C$21</f>
        <v xml:space="preserve"> Add M.B.A allowence 20.00% on labour</v>
      </c>
      <c r="D664" s="66"/>
      <c r="E664" s="133">
        <f>'[11]Input (R)'!$D$21</f>
        <v>0</v>
      </c>
      <c r="F664" s="134" t="s">
        <v>202</v>
      </c>
      <c r="G664" s="132">
        <f>SUM(H661:H663)</f>
        <v>1098.4000000000001</v>
      </c>
      <c r="H664" s="135">
        <f>TRUNC(G664*E664,2)</f>
        <v>0</v>
      </c>
    </row>
    <row r="665" spans="1:8" hidden="1">
      <c r="A665" s="225"/>
      <c r="B665" s="118"/>
      <c r="C665" s="232" t="s">
        <v>462</v>
      </c>
      <c r="D665" s="232"/>
      <c r="E665" s="163" t="s">
        <v>126</v>
      </c>
      <c r="F665" s="274">
        <v>0.01</v>
      </c>
      <c r="G665" s="132">
        <f>SUM(H663:H664)</f>
        <v>642</v>
      </c>
      <c r="H665" s="276">
        <f>TRUNC(G665*F665,2)</f>
        <v>6.42</v>
      </c>
    </row>
    <row r="666" spans="1:8" hidden="1">
      <c r="A666" s="225"/>
      <c r="B666" s="118"/>
      <c r="C666" s="232" t="s">
        <v>205</v>
      </c>
      <c r="D666" s="232"/>
      <c r="E666" s="163"/>
      <c r="F666" s="315"/>
      <c r="G666" s="164"/>
      <c r="H666" s="164">
        <f>SUM(H660:H665)</f>
        <v>1227.8200000000002</v>
      </c>
    </row>
    <row r="667" spans="1:8" hidden="1">
      <c r="A667" s="225"/>
      <c r="B667" s="118"/>
      <c r="C667" s="107" t="str">
        <f>'[11]Input (R)'!$C$22</f>
        <v>Overheads &amp; Contractors Profit @ 13.615%</v>
      </c>
      <c r="D667" s="216"/>
      <c r="E667" s="138">
        <f>'[11]Input (R)'!$D$22</f>
        <v>0.13614999999999999</v>
      </c>
      <c r="F667" s="134" t="s">
        <v>202</v>
      </c>
      <c r="G667" s="132">
        <f>H666</f>
        <v>1227.8200000000002</v>
      </c>
      <c r="H667" s="135">
        <f>TRUNC(G667*E667,2)</f>
        <v>167.16</v>
      </c>
    </row>
    <row r="668" spans="1:8" hidden="1">
      <c r="A668" s="225"/>
      <c r="B668" s="118"/>
      <c r="C668" s="232" t="s">
        <v>463</v>
      </c>
      <c r="D668" s="232"/>
      <c r="E668" s="130"/>
      <c r="F668" s="232"/>
      <c r="G668" s="164"/>
      <c r="H668" s="276">
        <f>SUM(H666:H667)</f>
        <v>1394.9800000000002</v>
      </c>
    </row>
    <row r="669" spans="1:8" s="229" customFormat="1" hidden="1">
      <c r="A669" s="226"/>
      <c r="B669" s="173"/>
      <c r="C669" s="318" t="s">
        <v>436</v>
      </c>
      <c r="D669" s="318"/>
      <c r="E669" s="326"/>
      <c r="F669" s="327"/>
      <c r="G669" s="178"/>
      <c r="H669" s="179">
        <f>TRUNC(H668/10,2)</f>
        <v>139.49</v>
      </c>
    </row>
    <row r="670" spans="1:8" hidden="1">
      <c r="A670" s="225"/>
      <c r="B670" s="118"/>
      <c r="C670" s="281"/>
      <c r="D670" s="281"/>
      <c r="E670" s="308"/>
      <c r="F670" s="167"/>
      <c r="G670" s="164"/>
      <c r="H670" s="230"/>
    </row>
    <row r="671" spans="1:8" ht="20.25" hidden="1" customHeight="1">
      <c r="A671" s="991" t="s">
        <v>464</v>
      </c>
      <c r="B671" s="118">
        <f>B657+1</f>
        <v>36</v>
      </c>
      <c r="C671" s="994" t="s">
        <v>465</v>
      </c>
      <c r="D671" s="994"/>
      <c r="E671" s="994"/>
      <c r="F671" s="994"/>
      <c r="G671" s="994"/>
      <c r="H671" s="210"/>
    </row>
    <row r="672" spans="1:8" hidden="1">
      <c r="A672" s="991"/>
      <c r="B672" s="118"/>
      <c r="C672" s="232" t="s">
        <v>420</v>
      </c>
      <c r="D672" s="232"/>
      <c r="E672" s="308"/>
      <c r="F672" s="274"/>
      <c r="G672" s="164"/>
      <c r="H672" s="210"/>
    </row>
    <row r="673" spans="1:8" ht="31.2" hidden="1">
      <c r="A673" s="991"/>
      <c r="B673" s="118"/>
      <c r="C673" s="212" t="s">
        <v>466</v>
      </c>
      <c r="D673" s="212"/>
      <c r="E673" s="308" t="s">
        <v>149</v>
      </c>
      <c r="F673" s="328">
        <v>1.2</v>
      </c>
      <c r="G673" s="250">
        <f>[11]SSR!$D$212</f>
        <v>163</v>
      </c>
      <c r="H673" s="250">
        <f>TRUNC(G673*F673,2)</f>
        <v>195.6</v>
      </c>
    </row>
    <row r="674" spans="1:8" hidden="1">
      <c r="A674" s="991"/>
      <c r="B674" s="118"/>
      <c r="C674" s="232" t="s">
        <v>402</v>
      </c>
      <c r="D674" s="232"/>
      <c r="E674" s="308"/>
      <c r="F674" s="274"/>
      <c r="G674" s="164"/>
      <c r="H674" s="170"/>
    </row>
    <row r="675" spans="1:8" hidden="1">
      <c r="A675" s="991"/>
      <c r="B675" s="118"/>
      <c r="C675" s="232" t="s">
        <v>461</v>
      </c>
      <c r="D675" s="232"/>
      <c r="E675" s="163" t="s">
        <v>118</v>
      </c>
      <c r="F675" s="274">
        <v>1.2</v>
      </c>
      <c r="G675" s="65">
        <f>[11]SSR!$D$75</f>
        <v>535</v>
      </c>
      <c r="H675" s="276">
        <f>TRUNC(G675*F675,2)</f>
        <v>642</v>
      </c>
    </row>
    <row r="676" spans="1:8" hidden="1">
      <c r="A676" s="991"/>
      <c r="B676" s="118"/>
      <c r="C676" s="66" t="str">
        <f>'[11]Input (R)'!$C$21</f>
        <v xml:space="preserve"> Add M.B.A allowence 20.00% on labour</v>
      </c>
      <c r="D676" s="66"/>
      <c r="E676" s="133">
        <f>'[11]Input (R)'!$D$21</f>
        <v>0</v>
      </c>
      <c r="F676" s="134" t="s">
        <v>202</v>
      </c>
      <c r="G676" s="132">
        <f>SUM(H673:H675)</f>
        <v>837.6</v>
      </c>
      <c r="H676" s="135">
        <f>TRUNC(G676*E676,2)</f>
        <v>0</v>
      </c>
    </row>
    <row r="677" spans="1:8" hidden="1">
      <c r="A677" s="991"/>
      <c r="B677" s="118"/>
      <c r="C677" s="232" t="s">
        <v>462</v>
      </c>
      <c r="D677" s="232"/>
      <c r="E677" s="163"/>
      <c r="F677" s="274">
        <v>0.01</v>
      </c>
      <c r="G677" s="132">
        <f>SUM(H675:H676)</f>
        <v>642</v>
      </c>
      <c r="H677" s="276">
        <f>TRUNC(G677*F677,2)</f>
        <v>6.42</v>
      </c>
    </row>
    <row r="678" spans="1:8" hidden="1">
      <c r="A678" s="147"/>
      <c r="B678" s="118"/>
      <c r="C678" s="232" t="s">
        <v>205</v>
      </c>
      <c r="D678" s="232"/>
      <c r="E678" s="308"/>
      <c r="F678" s="315"/>
      <c r="G678" s="164"/>
      <c r="H678" s="170">
        <f>SUM(H673:H677)</f>
        <v>844.02</v>
      </c>
    </row>
    <row r="679" spans="1:8" hidden="1">
      <c r="A679" s="225"/>
      <c r="B679" s="118"/>
      <c r="C679" s="107" t="str">
        <f>'[11]Input (R)'!$C$22</f>
        <v>Overheads &amp; Contractors Profit @ 13.615%</v>
      </c>
      <c r="D679" s="216"/>
      <c r="E679" s="138">
        <f>'[11]Input (R)'!$D$22</f>
        <v>0.13614999999999999</v>
      </c>
      <c r="F679" s="134" t="s">
        <v>202</v>
      </c>
      <c r="G679" s="132">
        <f>H678</f>
        <v>844.02</v>
      </c>
      <c r="H679" s="135">
        <f>TRUNC(G679*E679,2)</f>
        <v>114.91</v>
      </c>
    </row>
    <row r="680" spans="1:8" hidden="1">
      <c r="A680" s="225"/>
      <c r="B680" s="118"/>
      <c r="C680" s="232" t="s">
        <v>463</v>
      </c>
      <c r="D680" s="232"/>
      <c r="E680" s="130"/>
      <c r="F680" s="232"/>
      <c r="G680" s="164"/>
      <c r="H680" s="276">
        <f>SUM(H678:H679)</f>
        <v>958.93</v>
      </c>
    </row>
    <row r="681" spans="1:8" s="229" customFormat="1" hidden="1">
      <c r="A681" s="226"/>
      <c r="B681" s="173"/>
      <c r="C681" s="318" t="s">
        <v>436</v>
      </c>
      <c r="D681" s="318"/>
      <c r="E681" s="326"/>
      <c r="F681" s="327"/>
      <c r="G681" s="178"/>
      <c r="H681" s="179">
        <f>TRUNC(H680/10,2)</f>
        <v>95.89</v>
      </c>
    </row>
    <row r="682" spans="1:8" hidden="1">
      <c r="A682" s="225"/>
      <c r="B682" s="118"/>
      <c r="C682" s="281"/>
      <c r="D682" s="281"/>
      <c r="E682" s="308"/>
      <c r="F682" s="167"/>
      <c r="G682" s="164"/>
      <c r="H682" s="230"/>
    </row>
    <row r="683" spans="1:8" ht="18.75" hidden="1" customHeight="1">
      <c r="A683" s="225"/>
      <c r="B683" s="118">
        <f>B671+1</f>
        <v>37</v>
      </c>
      <c r="C683" s="994" t="s">
        <v>467</v>
      </c>
      <c r="D683" s="994"/>
      <c r="E683" s="994"/>
      <c r="F683" s="994"/>
      <c r="G683" s="994"/>
      <c r="H683" s="210"/>
    </row>
    <row r="684" spans="1:8" hidden="1">
      <c r="A684" s="225"/>
      <c r="B684" s="118"/>
      <c r="C684" s="232" t="s">
        <v>420</v>
      </c>
      <c r="D684" s="232"/>
      <c r="E684" s="308"/>
      <c r="F684" s="274"/>
      <c r="G684" s="164"/>
      <c r="H684" s="210"/>
    </row>
    <row r="685" spans="1:8" ht="31.2" hidden="1">
      <c r="A685" s="225"/>
      <c r="B685" s="118"/>
      <c r="C685" s="212" t="s">
        <v>466</v>
      </c>
      <c r="D685" s="212"/>
      <c r="E685" s="308" t="s">
        <v>149</v>
      </c>
      <c r="F685" s="328">
        <v>1.1000000000000001</v>
      </c>
      <c r="G685" s="250">
        <f>[11]SSR!$D$212</f>
        <v>163</v>
      </c>
      <c r="H685" s="250">
        <f>TRUNC(G685*F685,2)</f>
        <v>179.3</v>
      </c>
    </row>
    <row r="686" spans="1:8" hidden="1">
      <c r="A686" s="225"/>
      <c r="B686" s="118"/>
      <c r="C686" s="232" t="s">
        <v>402</v>
      </c>
      <c r="D686" s="232"/>
      <c r="E686" s="308"/>
      <c r="F686" s="274"/>
      <c r="G686" s="164"/>
      <c r="H686" s="170"/>
    </row>
    <row r="687" spans="1:8" hidden="1">
      <c r="A687" s="225"/>
      <c r="B687" s="118"/>
      <c r="C687" s="232" t="s">
        <v>461</v>
      </c>
      <c r="D687" s="232"/>
      <c r="E687" s="163" t="s">
        <v>118</v>
      </c>
      <c r="F687" s="274">
        <v>1.1000000000000001</v>
      </c>
      <c r="G687" s="65">
        <f>[11]SSR!$D$75</f>
        <v>535</v>
      </c>
      <c r="H687" s="276">
        <f>TRUNC(G687*F687,2)</f>
        <v>588.5</v>
      </c>
    </row>
    <row r="688" spans="1:8" hidden="1">
      <c r="A688" s="225"/>
      <c r="B688" s="118"/>
      <c r="C688" s="66" t="str">
        <f>'[11]Input (R)'!$C$21</f>
        <v xml:space="preserve"> Add M.B.A allowence 20.00% on labour</v>
      </c>
      <c r="D688" s="66"/>
      <c r="E688" s="133">
        <f>'[11]Input (R)'!$D$21</f>
        <v>0</v>
      </c>
      <c r="F688" s="134" t="s">
        <v>202</v>
      </c>
      <c r="G688" s="132">
        <f>SUM(H685:H687)</f>
        <v>767.8</v>
      </c>
      <c r="H688" s="135">
        <f>TRUNC(G688*E688,2)</f>
        <v>0</v>
      </c>
    </row>
    <row r="689" spans="1:8" hidden="1">
      <c r="A689" s="225"/>
      <c r="B689" s="118"/>
      <c r="C689" s="232" t="s">
        <v>462</v>
      </c>
      <c r="D689" s="232"/>
      <c r="E689" s="163"/>
      <c r="F689" s="274">
        <v>0.01</v>
      </c>
      <c r="G689" s="164">
        <f>H687</f>
        <v>588.5</v>
      </c>
      <c r="H689" s="276">
        <f>TRUNC(G689*F689,2)</f>
        <v>5.88</v>
      </c>
    </row>
    <row r="690" spans="1:8" hidden="1">
      <c r="A690" s="225"/>
      <c r="B690" s="118"/>
      <c r="C690" s="232" t="s">
        <v>205</v>
      </c>
      <c r="D690" s="232"/>
      <c r="E690" s="308"/>
      <c r="F690" s="315"/>
      <c r="G690" s="164"/>
      <c r="H690" s="170">
        <f>SUM(H685:H689)</f>
        <v>773.68</v>
      </c>
    </row>
    <row r="691" spans="1:8" hidden="1">
      <c r="A691" s="225"/>
      <c r="B691" s="118"/>
      <c r="C691" s="107" t="str">
        <f>'[11]Input (R)'!$C$22</f>
        <v>Overheads &amp; Contractors Profit @ 13.615%</v>
      </c>
      <c r="D691" s="216"/>
      <c r="E691" s="138">
        <f>'[11]Input (R)'!$D$22</f>
        <v>0.13614999999999999</v>
      </c>
      <c r="F691" s="134" t="s">
        <v>202</v>
      </c>
      <c r="G691" s="132">
        <f>H690</f>
        <v>773.68</v>
      </c>
      <c r="H691" s="135">
        <f>TRUNC(G691*E691,2)</f>
        <v>105.33</v>
      </c>
    </row>
    <row r="692" spans="1:8" hidden="1">
      <c r="A692" s="225"/>
      <c r="B692" s="118"/>
      <c r="C692" s="232" t="s">
        <v>463</v>
      </c>
      <c r="D692" s="232"/>
      <c r="E692" s="130"/>
      <c r="F692" s="232"/>
      <c r="G692" s="164"/>
      <c r="H692" s="276">
        <f>SUM(H690:H691)</f>
        <v>879.01</v>
      </c>
    </row>
    <row r="693" spans="1:8" s="229" customFormat="1" hidden="1">
      <c r="A693" s="226"/>
      <c r="B693" s="173"/>
      <c r="C693" s="318" t="s">
        <v>436</v>
      </c>
      <c r="D693" s="318"/>
      <c r="E693" s="326"/>
      <c r="F693" s="327"/>
      <c r="G693" s="178"/>
      <c r="H693" s="179">
        <f>TRUNC(H692/10,2)</f>
        <v>87.9</v>
      </c>
    </row>
    <row r="694" spans="1:8" hidden="1">
      <c r="A694" s="225"/>
      <c r="B694" s="118"/>
      <c r="C694" s="281"/>
      <c r="D694" s="281"/>
      <c r="E694" s="308"/>
      <c r="F694" s="167"/>
      <c r="G694" s="164"/>
      <c r="H694" s="230"/>
    </row>
    <row r="695" spans="1:8" hidden="1">
      <c r="A695" s="225"/>
      <c r="B695" s="118">
        <f>B683+1</f>
        <v>38</v>
      </c>
      <c r="C695" s="994" t="s">
        <v>468</v>
      </c>
      <c r="D695" s="994"/>
      <c r="E695" s="994"/>
      <c r="F695" s="994"/>
      <c r="G695" s="994"/>
      <c r="H695" s="170"/>
    </row>
    <row r="696" spans="1:8" hidden="1">
      <c r="A696" s="225"/>
      <c r="B696" s="118"/>
      <c r="C696" s="232" t="s">
        <v>469</v>
      </c>
      <c r="D696" s="329"/>
      <c r="E696" s="308" t="s">
        <v>470</v>
      </c>
      <c r="F696" s="167">
        <v>1</v>
      </c>
      <c r="G696" s="164">
        <f>[11]SSR!$D$223</f>
        <v>7</v>
      </c>
      <c r="H696" s="276">
        <f>TRUNC(G696*F696,2)</f>
        <v>7</v>
      </c>
    </row>
    <row r="697" spans="1:8" hidden="1">
      <c r="A697" s="225"/>
      <c r="B697" s="118"/>
      <c r="C697" s="232" t="str">
        <f>C691</f>
        <v>Overheads &amp; Contractors Profit @ 13.615%</v>
      </c>
      <c r="D697" s="232"/>
      <c r="E697" s="138">
        <f>'[11]Input (R)'!$D$22</f>
        <v>0.13614999999999999</v>
      </c>
      <c r="F697" s="134" t="s">
        <v>202</v>
      </c>
      <c r="G697" s="132">
        <f>H696</f>
        <v>7</v>
      </c>
      <c r="H697" s="135">
        <f>TRUNC(G697*E697,2)</f>
        <v>0.95</v>
      </c>
    </row>
    <row r="698" spans="1:8" s="229" customFormat="1" hidden="1">
      <c r="A698" s="226"/>
      <c r="B698" s="173"/>
      <c r="C698" s="318" t="s">
        <v>471</v>
      </c>
      <c r="D698" s="318"/>
      <c r="E698" s="326"/>
      <c r="F698" s="327"/>
      <c r="G698" s="178"/>
      <c r="H698" s="179">
        <f>SUM(H696:H697)</f>
        <v>7.95</v>
      </c>
    </row>
    <row r="699" spans="1:8" hidden="1">
      <c r="A699" s="225"/>
      <c r="B699" s="118"/>
      <c r="C699" s="281"/>
      <c r="D699" s="281"/>
      <c r="E699" s="308"/>
      <c r="F699" s="167"/>
      <c r="G699" s="164"/>
      <c r="H699" s="230"/>
    </row>
    <row r="700" spans="1:8" s="331" customFormat="1">
      <c r="A700" s="330"/>
      <c r="B700" s="184">
        <f>B695+1</f>
        <v>39</v>
      </c>
      <c r="C700" s="1024" t="s">
        <v>472</v>
      </c>
      <c r="D700" s="1024"/>
      <c r="E700" s="1024"/>
      <c r="F700" s="1024"/>
      <c r="G700" s="1024"/>
      <c r="H700" s="185"/>
    </row>
    <row r="701" spans="1:8" s="331" customFormat="1">
      <c r="A701" s="330"/>
      <c r="B701" s="332" t="s">
        <v>231</v>
      </c>
      <c r="C701" s="1024" t="s">
        <v>473</v>
      </c>
      <c r="D701" s="1024"/>
      <c r="E701" s="1024"/>
      <c r="F701" s="1024"/>
      <c r="G701" s="1024"/>
      <c r="H701" s="185"/>
    </row>
    <row r="702" spans="1:8" s="331" customFormat="1">
      <c r="A702" s="330"/>
      <c r="B702" s="184"/>
      <c r="C702" s="333" t="s">
        <v>474</v>
      </c>
      <c r="D702" s="333"/>
      <c r="E702" s="334" t="s">
        <v>151</v>
      </c>
      <c r="F702" s="335">
        <v>1</v>
      </c>
      <c r="G702" s="336">
        <f>[11]SSR!$D$266</f>
        <v>1284</v>
      </c>
      <c r="H702" s="337">
        <f>TRUNC(G702*F702,2)</f>
        <v>1284</v>
      </c>
    </row>
    <row r="703" spans="1:8" s="331" customFormat="1">
      <c r="A703" s="330"/>
      <c r="B703" s="184"/>
      <c r="C703" s="333" t="s">
        <v>475</v>
      </c>
      <c r="D703" s="333"/>
      <c r="E703" s="338">
        <v>0.09</v>
      </c>
      <c r="F703" s="339"/>
      <c r="G703" s="340"/>
      <c r="H703" s="341">
        <f>TRUNC(H702* E703,2)</f>
        <v>115.56</v>
      </c>
    </row>
    <row r="704" spans="1:8" s="331" customFormat="1">
      <c r="A704" s="330"/>
      <c r="B704" s="184"/>
      <c r="C704" s="333" t="s">
        <v>476</v>
      </c>
      <c r="D704" s="333"/>
      <c r="E704" s="338">
        <v>0.09</v>
      </c>
      <c r="F704" s="339"/>
      <c r="G704" s="340"/>
      <c r="H704" s="341">
        <f>TRUNC(H702*E704,2)</f>
        <v>115.56</v>
      </c>
    </row>
    <row r="705" spans="1:8" s="238" customFormat="1">
      <c r="A705" s="236"/>
      <c r="B705" s="202"/>
      <c r="C705" s="342" t="s">
        <v>379</v>
      </c>
      <c r="D705" s="342"/>
      <c r="E705" s="343"/>
      <c r="F705" s="344"/>
      <c r="G705" s="345" t="s">
        <v>477</v>
      </c>
      <c r="H705" s="208">
        <f>SUM(H702:H704)</f>
        <v>1515.12</v>
      </c>
    </row>
    <row r="706" spans="1:8">
      <c r="A706" s="225"/>
      <c r="B706" s="118"/>
      <c r="C706" s="281"/>
      <c r="D706" s="281"/>
      <c r="E706" s="308"/>
      <c r="F706" s="167"/>
      <c r="G706" s="164"/>
      <c r="H706" s="230"/>
    </row>
    <row r="707" spans="1:8" s="331" customFormat="1">
      <c r="A707" s="330"/>
      <c r="B707" s="184" t="s">
        <v>244</v>
      </c>
      <c r="C707" s="1024" t="s">
        <v>478</v>
      </c>
      <c r="D707" s="1024"/>
      <c r="E707" s="1024"/>
      <c r="F707" s="1024"/>
      <c r="G707" s="1024"/>
      <c r="H707" s="185"/>
    </row>
    <row r="708" spans="1:8" s="331" customFormat="1">
      <c r="A708" s="330"/>
      <c r="B708" s="184"/>
      <c r="C708" s="333" t="s">
        <v>479</v>
      </c>
      <c r="D708" s="333"/>
      <c r="E708" s="334" t="s">
        <v>151</v>
      </c>
      <c r="F708" s="335">
        <v>1</v>
      </c>
      <c r="G708" s="336">
        <f>[11]SSR!$D$265</f>
        <v>640</v>
      </c>
      <c r="H708" s="337">
        <f>TRUNC(G708*F708,2)</f>
        <v>640</v>
      </c>
    </row>
    <row r="709" spans="1:8" s="331" customFormat="1">
      <c r="A709" s="330"/>
      <c r="B709" s="184"/>
      <c r="C709" s="333" t="s">
        <v>475</v>
      </c>
      <c r="D709" s="333"/>
      <c r="E709" s="338">
        <v>0.09</v>
      </c>
      <c r="F709" s="339"/>
      <c r="G709" s="340"/>
      <c r="H709" s="341">
        <f>TRUNC(H708* E709,2)</f>
        <v>57.6</v>
      </c>
    </row>
    <row r="710" spans="1:8" s="331" customFormat="1">
      <c r="A710" s="330"/>
      <c r="B710" s="184"/>
      <c r="C710" s="333" t="s">
        <v>476</v>
      </c>
      <c r="D710" s="333"/>
      <c r="E710" s="338">
        <v>0.09</v>
      </c>
      <c r="F710" s="339"/>
      <c r="G710" s="340"/>
      <c r="H710" s="341">
        <f>TRUNC(H708*E710,2)</f>
        <v>57.6</v>
      </c>
    </row>
    <row r="711" spans="1:8" s="331" customFormat="1">
      <c r="A711" s="330"/>
      <c r="B711" s="184"/>
      <c r="C711" s="342" t="s">
        <v>379</v>
      </c>
      <c r="D711" s="342"/>
      <c r="E711" s="343"/>
      <c r="F711" s="344"/>
      <c r="G711" s="345" t="s">
        <v>477</v>
      </c>
      <c r="H711" s="208">
        <f>SUM(H708:H710)</f>
        <v>755.2</v>
      </c>
    </row>
    <row r="712" spans="1:8">
      <c r="A712" s="225"/>
      <c r="B712" s="118"/>
      <c r="C712" s="281"/>
      <c r="D712" s="281"/>
      <c r="E712" s="308"/>
      <c r="F712" s="167"/>
      <c r="G712" s="346"/>
      <c r="H712" s="170"/>
    </row>
    <row r="713" spans="1:8" hidden="1">
      <c r="A713" s="225"/>
      <c r="B713" s="118" t="s">
        <v>332</v>
      </c>
      <c r="C713" s="1019" t="s">
        <v>480</v>
      </c>
      <c r="D713" s="1019"/>
      <c r="E713" s="1019"/>
      <c r="F713" s="1019"/>
      <c r="G713" s="1019"/>
      <c r="H713" s="164"/>
    </row>
    <row r="714" spans="1:8" hidden="1">
      <c r="A714" s="225"/>
      <c r="B714" s="118"/>
      <c r="C714" s="347" t="s">
        <v>481</v>
      </c>
      <c r="D714" s="347"/>
      <c r="E714" s="308" t="s">
        <v>151</v>
      </c>
      <c r="F714" s="348">
        <v>1</v>
      </c>
      <c r="G714" s="313">
        <f>[11]SSR!$D$273</f>
        <v>266</v>
      </c>
      <c r="H714" s="276">
        <f>TRUNC(G714*F714,2)</f>
        <v>266</v>
      </c>
    </row>
    <row r="715" spans="1:8" hidden="1">
      <c r="A715" s="225"/>
      <c r="B715" s="118"/>
      <c r="C715" s="347" t="s">
        <v>482</v>
      </c>
      <c r="D715" s="347"/>
      <c r="E715" s="349">
        <v>0.1236</v>
      </c>
      <c r="F715" s="167"/>
      <c r="G715" s="346"/>
      <c r="H715" s="350">
        <f>TRUNC(H714* E715,2)</f>
        <v>32.869999999999997</v>
      </c>
    </row>
    <row r="716" spans="1:8" hidden="1">
      <c r="A716" s="225"/>
      <c r="B716" s="118"/>
      <c r="C716" s="347" t="s">
        <v>483</v>
      </c>
      <c r="D716" s="347"/>
      <c r="E716" s="308"/>
      <c r="F716" s="167"/>
      <c r="G716" s="346"/>
      <c r="H716" s="350">
        <f>SUM(H714:H715)</f>
        <v>298.87</v>
      </c>
    </row>
    <row r="717" spans="1:8" hidden="1">
      <c r="A717" s="225"/>
      <c r="B717" s="118"/>
      <c r="C717" s="347" t="s">
        <v>484</v>
      </c>
      <c r="D717" s="347"/>
      <c r="E717" s="349">
        <v>0.05</v>
      </c>
      <c r="F717" s="167"/>
      <c r="G717" s="346"/>
      <c r="H717" s="350">
        <f>TRUNC(H716*E717,2)</f>
        <v>14.94</v>
      </c>
    </row>
    <row r="718" spans="1:8" s="229" customFormat="1" hidden="1">
      <c r="A718" s="226"/>
      <c r="B718" s="173"/>
      <c r="C718" s="318" t="s">
        <v>379</v>
      </c>
      <c r="D718" s="318"/>
      <c r="E718" s="326"/>
      <c r="F718" s="327"/>
      <c r="G718" s="351" t="s">
        <v>477</v>
      </c>
      <c r="H718" s="179">
        <f>H716+H717</f>
        <v>313.81</v>
      </c>
    </row>
    <row r="719" spans="1:8" hidden="1">
      <c r="A719" s="225"/>
      <c r="B719" s="118"/>
      <c r="C719" s="281"/>
      <c r="D719" s="281"/>
      <c r="E719" s="308"/>
      <c r="F719" s="167"/>
      <c r="G719" s="346"/>
      <c r="H719" s="170"/>
    </row>
    <row r="720" spans="1:8" hidden="1">
      <c r="A720" s="225"/>
      <c r="B720" s="118" t="s">
        <v>334</v>
      </c>
      <c r="C720" s="1019" t="s">
        <v>485</v>
      </c>
      <c r="D720" s="1019"/>
      <c r="E720" s="1019"/>
      <c r="F720" s="1019"/>
      <c r="G720" s="1019"/>
      <c r="H720" s="164"/>
    </row>
    <row r="721" spans="1:8" hidden="1">
      <c r="A721" s="225"/>
      <c r="B721" s="118"/>
      <c r="C721" s="347" t="s">
        <v>486</v>
      </c>
      <c r="D721" s="347"/>
      <c r="E721" s="308" t="s">
        <v>151</v>
      </c>
      <c r="F721" s="348">
        <v>1</v>
      </c>
      <c r="G721" s="313">
        <f>[11]SSR!$D$272</f>
        <v>213</v>
      </c>
      <c r="H721" s="276">
        <f>TRUNC(G721*F721,2)</f>
        <v>213</v>
      </c>
    </row>
    <row r="722" spans="1:8" hidden="1">
      <c r="A722" s="225"/>
      <c r="B722" s="118"/>
      <c r="C722" s="347" t="s">
        <v>482</v>
      </c>
      <c r="D722" s="347"/>
      <c r="E722" s="349">
        <v>0.1236</v>
      </c>
      <c r="F722" s="167"/>
      <c r="G722" s="346"/>
      <c r="H722" s="352">
        <f>TRUNC(H721* E722,2)</f>
        <v>26.32</v>
      </c>
    </row>
    <row r="723" spans="1:8" hidden="1">
      <c r="A723" s="225"/>
      <c r="B723" s="118"/>
      <c r="C723" s="347" t="s">
        <v>483</v>
      </c>
      <c r="D723" s="347"/>
      <c r="E723" s="308"/>
      <c r="F723" s="167"/>
      <c r="G723" s="346"/>
      <c r="H723" s="350">
        <f>SUM(H721:H722)</f>
        <v>239.32</v>
      </c>
    </row>
    <row r="724" spans="1:8" hidden="1">
      <c r="A724" s="225"/>
      <c r="B724" s="118"/>
      <c r="C724" s="347" t="s">
        <v>484</v>
      </c>
      <c r="D724" s="347"/>
      <c r="E724" s="349">
        <v>0.05</v>
      </c>
      <c r="F724" s="167"/>
      <c r="G724" s="346"/>
      <c r="H724" s="350">
        <f>TRUNC(H723*E724,2)</f>
        <v>11.96</v>
      </c>
    </row>
    <row r="725" spans="1:8" s="229" customFormat="1" hidden="1">
      <c r="A725" s="226"/>
      <c r="B725" s="173"/>
      <c r="C725" s="318" t="s">
        <v>379</v>
      </c>
      <c r="D725" s="318"/>
      <c r="E725" s="326"/>
      <c r="F725" s="327"/>
      <c r="G725" s="351" t="s">
        <v>477</v>
      </c>
      <c r="H725" s="179">
        <f>H723+H724</f>
        <v>251.28</v>
      </c>
    </row>
    <row r="726" spans="1:8" hidden="1">
      <c r="A726" s="225"/>
      <c r="B726" s="118"/>
      <c r="C726" s="281"/>
      <c r="D726" s="281"/>
      <c r="E726" s="308"/>
      <c r="F726" s="167"/>
      <c r="G726" s="346"/>
      <c r="H726" s="170"/>
    </row>
    <row r="727" spans="1:8" s="331" customFormat="1" ht="82.5" customHeight="1">
      <c r="A727" s="330"/>
      <c r="B727" s="184">
        <f>B700+1</f>
        <v>40</v>
      </c>
      <c r="C727" s="1002" t="s">
        <v>487</v>
      </c>
      <c r="D727" s="1002"/>
      <c r="E727" s="1002"/>
      <c r="F727" s="1002"/>
      <c r="G727" s="1002"/>
      <c r="H727" s="237"/>
    </row>
    <row r="728" spans="1:8" ht="16.5" hidden="1" customHeight="1">
      <c r="A728" s="225"/>
      <c r="B728" s="264" t="s">
        <v>231</v>
      </c>
      <c r="C728" s="1019" t="s">
        <v>488</v>
      </c>
      <c r="D728" s="1019"/>
      <c r="E728" s="1019"/>
      <c r="F728" s="1019"/>
      <c r="G728" s="1019"/>
      <c r="H728" s="170"/>
    </row>
    <row r="729" spans="1:8" hidden="1">
      <c r="A729" s="225"/>
      <c r="B729" s="118"/>
      <c r="C729" s="281" t="s">
        <v>489</v>
      </c>
      <c r="D729" s="281"/>
      <c r="E729" s="308" t="s">
        <v>151</v>
      </c>
      <c r="F729" s="167">
        <v>1</v>
      </c>
      <c r="G729" s="132">
        <f>[11]SSR!$D$406</f>
        <v>179</v>
      </c>
      <c r="H729" s="276">
        <f>TRUNC(G729*F729,2)</f>
        <v>179</v>
      </c>
    </row>
    <row r="730" spans="1:8" hidden="1">
      <c r="A730" s="225"/>
      <c r="B730" s="118"/>
      <c r="C730" s="66" t="str">
        <f>'[11]Input (R)'!$C$21</f>
        <v xml:space="preserve"> Add M.B.A allowence 20.00% on labour</v>
      </c>
      <c r="D730" s="54"/>
      <c r="E730" s="133">
        <f>'[11]Input (R)'!$D$21</f>
        <v>0</v>
      </c>
      <c r="F730" s="134" t="s">
        <v>202</v>
      </c>
      <c r="G730" s="132">
        <f>[11]SSR!$F$406</f>
        <v>41</v>
      </c>
      <c r="H730" s="135">
        <f>TRUNC(G730*E730,2)</f>
        <v>0</v>
      </c>
    </row>
    <row r="731" spans="1:8" hidden="1">
      <c r="A731" s="225"/>
      <c r="B731" s="118"/>
      <c r="C731" s="107" t="str">
        <f>'[11]Input (R)'!$C$22</f>
        <v>Overheads &amp; Contractors Profit @ 13.615%</v>
      </c>
      <c r="D731" s="216"/>
      <c r="E731" s="138">
        <f>'[11]Input (R)'!$D$22</f>
        <v>0.13614999999999999</v>
      </c>
      <c r="F731" s="134" t="s">
        <v>202</v>
      </c>
      <c r="G731" s="132">
        <f>H729</f>
        <v>179</v>
      </c>
      <c r="H731" s="135">
        <f>TRUNC(G731*E731,2)</f>
        <v>24.37</v>
      </c>
    </row>
    <row r="732" spans="1:8" s="229" customFormat="1" hidden="1">
      <c r="A732" s="226"/>
      <c r="B732" s="173"/>
      <c r="C732" s="318" t="s">
        <v>490</v>
      </c>
      <c r="D732" s="318"/>
      <c r="E732" s="326"/>
      <c r="F732" s="327"/>
      <c r="G732" s="178"/>
      <c r="H732" s="179">
        <f>SUM(H729:H731)</f>
        <v>203.37</v>
      </c>
    </row>
    <row r="733" spans="1:8" hidden="1">
      <c r="A733" s="225"/>
      <c r="B733" s="118"/>
      <c r="C733" s="281"/>
      <c r="D733" s="281"/>
      <c r="E733" s="308"/>
      <c r="F733" s="167"/>
      <c r="G733" s="346"/>
      <c r="H733" s="170"/>
    </row>
    <row r="734" spans="1:8" s="331" customFormat="1">
      <c r="A734" s="330"/>
      <c r="B734" s="184" t="s">
        <v>244</v>
      </c>
      <c r="C734" s="1024" t="s">
        <v>491</v>
      </c>
      <c r="D734" s="1024"/>
      <c r="E734" s="1024"/>
      <c r="F734" s="1024"/>
      <c r="G734" s="1024"/>
      <c r="H734" s="237"/>
    </row>
    <row r="735" spans="1:8" s="331" customFormat="1">
      <c r="A735" s="330"/>
      <c r="B735" s="184"/>
      <c r="C735" s="353" t="s">
        <v>489</v>
      </c>
      <c r="D735" s="353"/>
      <c r="E735" s="334" t="s">
        <v>151</v>
      </c>
      <c r="F735" s="339">
        <v>1</v>
      </c>
      <c r="G735" s="192">
        <f>[11]SSR!$D$407</f>
        <v>198</v>
      </c>
      <c r="H735" s="337">
        <f>TRUNC(G735*F735,2)</f>
        <v>198</v>
      </c>
    </row>
    <row r="736" spans="1:8" s="331" customFormat="1">
      <c r="A736" s="330"/>
      <c r="B736" s="184"/>
      <c r="C736" s="193" t="str">
        <f>'[11]Input (R)'!$C$21</f>
        <v xml:space="preserve"> Add M.B.A allowence 20.00% on labour</v>
      </c>
      <c r="D736" s="353"/>
      <c r="E736" s="194">
        <f>'[11]Input (R)'!$D$21</f>
        <v>0</v>
      </c>
      <c r="F736" s="195" t="s">
        <v>202</v>
      </c>
      <c r="G736" s="192">
        <f>[11]SSR!$F$407</f>
        <v>41</v>
      </c>
      <c r="H736" s="196">
        <f>TRUNC(G736*E736,2)</f>
        <v>0</v>
      </c>
    </row>
    <row r="737" spans="1:8" s="331" customFormat="1">
      <c r="A737" s="330"/>
      <c r="B737" s="184"/>
      <c r="C737" s="199" t="str">
        <f>'[11]Input (R)'!$C$22</f>
        <v>Overheads &amp; Contractors Profit @ 13.615%</v>
      </c>
      <c r="D737" s="200"/>
      <c r="E737" s="201">
        <f>'[11]Input (R)'!$D$22</f>
        <v>0.13614999999999999</v>
      </c>
      <c r="F737" s="195" t="s">
        <v>202</v>
      </c>
      <c r="G737" s="192">
        <f>H735</f>
        <v>198</v>
      </c>
      <c r="H737" s="196">
        <f>TRUNC(G737*E737,2)</f>
        <v>26.95</v>
      </c>
    </row>
    <row r="738" spans="1:8" s="238" customFormat="1">
      <c r="A738" s="236"/>
      <c r="B738" s="202"/>
      <c r="C738" s="342" t="s">
        <v>492</v>
      </c>
      <c r="D738" s="342"/>
      <c r="E738" s="343"/>
      <c r="F738" s="344"/>
      <c r="G738" s="207"/>
      <c r="H738" s="208">
        <f>SUM(H735:H737)</f>
        <v>224.95</v>
      </c>
    </row>
    <row r="739" spans="1:8">
      <c r="A739" s="225"/>
      <c r="B739" s="118"/>
      <c r="C739" s="281"/>
      <c r="D739" s="281"/>
      <c r="E739" s="308"/>
      <c r="F739" s="167"/>
      <c r="G739" s="346"/>
      <c r="H739" s="170"/>
    </row>
    <row r="740" spans="1:8" hidden="1">
      <c r="A740" s="225"/>
      <c r="B740" s="118" t="s">
        <v>332</v>
      </c>
      <c r="C740" s="1019" t="s">
        <v>493</v>
      </c>
      <c r="D740" s="1019"/>
      <c r="E740" s="1019"/>
      <c r="F740" s="1019"/>
      <c r="G740" s="1019"/>
      <c r="H740" s="170"/>
    </row>
    <row r="741" spans="1:8" hidden="1">
      <c r="A741" s="225"/>
      <c r="B741" s="118"/>
      <c r="C741" s="281" t="s">
        <v>489</v>
      </c>
      <c r="D741" s="281"/>
      <c r="E741" s="308" t="s">
        <v>151</v>
      </c>
      <c r="F741" s="167">
        <v>1</v>
      </c>
      <c r="G741" s="132">
        <f>[11]SSR!$D$408</f>
        <v>258</v>
      </c>
      <c r="H741" s="276">
        <f>TRUNC(G741*F741,2)</f>
        <v>258</v>
      </c>
    </row>
    <row r="742" spans="1:8" hidden="1">
      <c r="A742" s="225"/>
      <c r="B742" s="118"/>
      <c r="C742" s="66" t="str">
        <f>'[11]Input (R)'!$C$21</f>
        <v xml:space="preserve"> Add M.B.A allowence 20.00% on labour</v>
      </c>
      <c r="D742" s="281"/>
      <c r="E742" s="133">
        <f>'[11]Input (R)'!$D$21</f>
        <v>0</v>
      </c>
      <c r="F742" s="134" t="s">
        <v>202</v>
      </c>
      <c r="G742" s="132">
        <f>[11]SSR!$F$408</f>
        <v>41</v>
      </c>
      <c r="H742" s="135">
        <f>TRUNC(G742*E742,2)</f>
        <v>0</v>
      </c>
    </row>
    <row r="743" spans="1:8" hidden="1">
      <c r="A743" s="225"/>
      <c r="B743" s="118"/>
      <c r="C743" s="107" t="str">
        <f>'[11]Input (R)'!$C$22</f>
        <v>Overheads &amp; Contractors Profit @ 13.615%</v>
      </c>
      <c r="D743" s="216"/>
      <c r="E743" s="138">
        <f>'[11]Input (R)'!$D$22</f>
        <v>0.13614999999999999</v>
      </c>
      <c r="F743" s="134" t="s">
        <v>202</v>
      </c>
      <c r="G743" s="132">
        <f>H741</f>
        <v>258</v>
      </c>
      <c r="H743" s="135">
        <f>TRUNC(G743*E743,2)</f>
        <v>35.119999999999997</v>
      </c>
    </row>
    <row r="744" spans="1:8" s="229" customFormat="1" hidden="1">
      <c r="A744" s="226"/>
      <c r="B744" s="173"/>
      <c r="C744" s="318" t="s">
        <v>492</v>
      </c>
      <c r="D744" s="318"/>
      <c r="E744" s="326"/>
      <c r="F744" s="327"/>
      <c r="G744" s="178"/>
      <c r="H744" s="179">
        <f>SUM(H741:H743)</f>
        <v>293.12</v>
      </c>
    </row>
    <row r="745" spans="1:8" hidden="1">
      <c r="A745" s="225"/>
      <c r="B745" s="118"/>
      <c r="C745" s="281"/>
      <c r="D745" s="281"/>
      <c r="E745" s="308"/>
      <c r="F745" s="167"/>
      <c r="G745" s="346"/>
      <c r="H745" s="170"/>
    </row>
    <row r="746" spans="1:8" hidden="1">
      <c r="A746" s="225"/>
      <c r="B746" s="118" t="s">
        <v>334</v>
      </c>
      <c r="C746" s="1019" t="s">
        <v>494</v>
      </c>
      <c r="D746" s="1019"/>
      <c r="E746" s="1019"/>
      <c r="F746" s="1019"/>
      <c r="G746" s="1019"/>
      <c r="H746" s="170"/>
    </row>
    <row r="747" spans="1:8" hidden="1">
      <c r="A747" s="225"/>
      <c r="B747" s="118"/>
      <c r="C747" s="281" t="s">
        <v>489</v>
      </c>
      <c r="D747" s="281"/>
      <c r="E747" s="308" t="s">
        <v>151</v>
      </c>
      <c r="F747" s="167">
        <v>1</v>
      </c>
      <c r="G747" s="132">
        <f>[11]SSR!$D$409</f>
        <v>359</v>
      </c>
      <c r="H747" s="276">
        <f>TRUNC(G747*F747,2)</f>
        <v>359</v>
      </c>
    </row>
    <row r="748" spans="1:8" hidden="1">
      <c r="A748" s="225"/>
      <c r="B748" s="118"/>
      <c r="C748" s="66" t="str">
        <f>'[11]Input (R)'!$C$21</f>
        <v xml:space="preserve"> Add M.B.A allowence 20.00% on labour</v>
      </c>
      <c r="D748" s="281"/>
      <c r="E748" s="133">
        <f>'[11]Input (R)'!$D$21</f>
        <v>0</v>
      </c>
      <c r="F748" s="134" t="s">
        <v>202</v>
      </c>
      <c r="G748" s="132">
        <f>[11]SSR!$F$409</f>
        <v>41</v>
      </c>
      <c r="H748" s="135">
        <f>TRUNC(G748*E748,2)</f>
        <v>0</v>
      </c>
    </row>
    <row r="749" spans="1:8" hidden="1">
      <c r="A749" s="225"/>
      <c r="B749" s="118"/>
      <c r="C749" s="107" t="str">
        <f>'[11]Input (R)'!$C$22</f>
        <v>Overheads &amp; Contractors Profit @ 13.615%</v>
      </c>
      <c r="D749" s="216"/>
      <c r="E749" s="138">
        <f>'[11]Input (R)'!$D$22</f>
        <v>0.13614999999999999</v>
      </c>
      <c r="F749" s="134" t="s">
        <v>202</v>
      </c>
      <c r="G749" s="132">
        <f>H747</f>
        <v>359</v>
      </c>
      <c r="H749" s="135">
        <f>TRUNC(G749*E749,2)</f>
        <v>48.87</v>
      </c>
    </row>
    <row r="750" spans="1:8" s="229" customFormat="1" hidden="1">
      <c r="A750" s="226"/>
      <c r="B750" s="173"/>
      <c r="C750" s="318" t="s">
        <v>492</v>
      </c>
      <c r="D750" s="318"/>
      <c r="E750" s="326"/>
      <c r="F750" s="327"/>
      <c r="G750" s="178"/>
      <c r="H750" s="179">
        <f>SUM(H747:H749)</f>
        <v>407.87</v>
      </c>
    </row>
    <row r="751" spans="1:8" hidden="1">
      <c r="A751" s="225"/>
      <c r="B751" s="118"/>
      <c r="C751" s="281"/>
      <c r="D751" s="281"/>
      <c r="E751" s="308"/>
      <c r="F751" s="167"/>
      <c r="G751" s="346"/>
      <c r="H751" s="170"/>
    </row>
    <row r="752" spans="1:8" s="331" customFormat="1">
      <c r="A752" s="330"/>
      <c r="B752" s="184" t="s">
        <v>495</v>
      </c>
      <c r="C752" s="1024" t="s">
        <v>496</v>
      </c>
      <c r="D752" s="1024"/>
      <c r="E752" s="1024"/>
      <c r="F752" s="1024"/>
      <c r="G752" s="1024"/>
      <c r="H752" s="237"/>
    </row>
    <row r="753" spans="1:8" s="331" customFormat="1">
      <c r="A753" s="330"/>
      <c r="B753" s="184"/>
      <c r="C753" s="353" t="s">
        <v>489</v>
      </c>
      <c r="D753" s="353"/>
      <c r="E753" s="334" t="s">
        <v>151</v>
      </c>
      <c r="F753" s="339">
        <v>1</v>
      </c>
      <c r="G753" s="192">
        <f>[11]SSR!$D$410</f>
        <v>401</v>
      </c>
      <c r="H753" s="337">
        <f>TRUNC(G753*F753,2)</f>
        <v>401</v>
      </c>
    </row>
    <row r="754" spans="1:8" s="331" customFormat="1">
      <c r="A754" s="330"/>
      <c r="B754" s="184"/>
      <c r="C754" s="193" t="str">
        <f>'[11]Input (R)'!$C$21</f>
        <v xml:space="preserve"> Add M.B.A allowence 20.00% on labour</v>
      </c>
      <c r="D754" s="353"/>
      <c r="E754" s="194">
        <f>'[11]Input (R)'!$D$21</f>
        <v>0</v>
      </c>
      <c r="F754" s="195" t="s">
        <v>202</v>
      </c>
      <c r="G754" s="192">
        <f>[11]SSR!$F$410</f>
        <v>44</v>
      </c>
      <c r="H754" s="196">
        <f>TRUNC(G754*E754,2)</f>
        <v>0</v>
      </c>
    </row>
    <row r="755" spans="1:8" s="331" customFormat="1">
      <c r="A755" s="330"/>
      <c r="B755" s="184"/>
      <c r="C755" s="199" t="str">
        <f>'[11]Input (R)'!$C$22</f>
        <v>Overheads &amp; Contractors Profit @ 13.615%</v>
      </c>
      <c r="D755" s="200"/>
      <c r="E755" s="201">
        <f>'[11]Input (R)'!$D$22</f>
        <v>0.13614999999999999</v>
      </c>
      <c r="F755" s="195" t="s">
        <v>202</v>
      </c>
      <c r="G755" s="192">
        <f>H753</f>
        <v>401</v>
      </c>
      <c r="H755" s="196">
        <f>TRUNC(G755*E755,2)</f>
        <v>54.59</v>
      </c>
    </row>
    <row r="756" spans="1:8" s="238" customFormat="1">
      <c r="A756" s="236"/>
      <c r="B756" s="202"/>
      <c r="C756" s="342" t="s">
        <v>492</v>
      </c>
      <c r="D756" s="342"/>
      <c r="E756" s="343"/>
      <c r="F756" s="344"/>
      <c r="G756" s="207"/>
      <c r="H756" s="208">
        <f>SUM(H753:H755)</f>
        <v>455.59000000000003</v>
      </c>
    </row>
    <row r="757" spans="1:8">
      <c r="A757" s="225"/>
      <c r="B757" s="118"/>
      <c r="C757" s="281"/>
      <c r="D757" s="281"/>
      <c r="E757" s="308"/>
      <c r="F757" s="167"/>
      <c r="G757" s="346"/>
      <c r="H757" s="170"/>
    </row>
    <row r="758" spans="1:8" hidden="1">
      <c r="A758" s="225"/>
      <c r="B758" s="118" t="s">
        <v>497</v>
      </c>
      <c r="C758" s="1019" t="s">
        <v>498</v>
      </c>
      <c r="D758" s="1019"/>
      <c r="E758" s="1019"/>
      <c r="F758" s="1019"/>
      <c r="G758" s="1019"/>
      <c r="H758" s="170"/>
    </row>
    <row r="759" spans="1:8" hidden="1">
      <c r="A759" s="225"/>
      <c r="B759" s="118"/>
      <c r="C759" s="281" t="s">
        <v>489</v>
      </c>
      <c r="D759" s="281"/>
      <c r="E759" s="308" t="s">
        <v>151</v>
      </c>
      <c r="F759" s="167">
        <v>1</v>
      </c>
      <c r="G759" s="132">
        <f>[11]SSR!$D$411</f>
        <v>436</v>
      </c>
      <c r="H759" s="276">
        <f>TRUNC(G759*F759,2)</f>
        <v>436</v>
      </c>
    </row>
    <row r="760" spans="1:8" hidden="1">
      <c r="A760" s="225"/>
      <c r="B760" s="118"/>
      <c r="C760" s="66" t="str">
        <f>'[11]Input (R)'!$C$21</f>
        <v xml:space="preserve"> Add M.B.A allowence 20.00% on labour</v>
      </c>
      <c r="D760" s="281"/>
      <c r="E760" s="133">
        <f>'[11]Input (R)'!$D$21</f>
        <v>0</v>
      </c>
      <c r="F760" s="134" t="s">
        <v>202</v>
      </c>
      <c r="G760" s="132">
        <f>[11]SSR!$F$411</f>
        <v>67</v>
      </c>
      <c r="H760" s="135">
        <f>TRUNC(G760*E760,2)</f>
        <v>0</v>
      </c>
    </row>
    <row r="761" spans="1:8" hidden="1">
      <c r="A761" s="225"/>
      <c r="B761" s="118"/>
      <c r="C761" s="107" t="str">
        <f>'[11]Input (R)'!$C$22</f>
        <v>Overheads &amp; Contractors Profit @ 13.615%</v>
      </c>
      <c r="D761" s="216"/>
      <c r="E761" s="138">
        <f>'[11]Input (R)'!$D$22</f>
        <v>0.13614999999999999</v>
      </c>
      <c r="F761" s="134" t="s">
        <v>202</v>
      </c>
      <c r="G761" s="132">
        <f>H759</f>
        <v>436</v>
      </c>
      <c r="H761" s="135">
        <f>TRUNC(G761*E761,2)</f>
        <v>59.36</v>
      </c>
    </row>
    <row r="762" spans="1:8" s="229" customFormat="1" hidden="1">
      <c r="A762" s="226"/>
      <c r="B762" s="173"/>
      <c r="C762" s="318" t="s">
        <v>492</v>
      </c>
      <c r="D762" s="318"/>
      <c r="E762" s="326"/>
      <c r="F762" s="327"/>
      <c r="G762" s="178"/>
      <c r="H762" s="179">
        <f>SUM(H759:H761)</f>
        <v>495.36</v>
      </c>
    </row>
    <row r="763" spans="1:8" hidden="1">
      <c r="A763" s="225"/>
      <c r="B763" s="118"/>
      <c r="C763" s="281"/>
      <c r="D763" s="281"/>
      <c r="E763" s="308"/>
      <c r="F763" s="167"/>
      <c r="G763" s="346"/>
      <c r="H763" s="170"/>
    </row>
    <row r="764" spans="1:8" s="331" customFormat="1">
      <c r="A764" s="330"/>
      <c r="B764" s="184" t="s">
        <v>499</v>
      </c>
      <c r="C764" s="1024" t="s">
        <v>500</v>
      </c>
      <c r="D764" s="1024"/>
      <c r="E764" s="1024"/>
      <c r="F764" s="1024"/>
      <c r="G764" s="1024"/>
      <c r="H764" s="237"/>
    </row>
    <row r="765" spans="1:8" s="331" customFormat="1">
      <c r="A765" s="330"/>
      <c r="B765" s="184"/>
      <c r="C765" s="353" t="s">
        <v>489</v>
      </c>
      <c r="D765" s="353"/>
      <c r="E765" s="334" t="s">
        <v>151</v>
      </c>
      <c r="F765" s="339">
        <v>1</v>
      </c>
      <c r="G765" s="192">
        <f>[11]SSR!$D$412</f>
        <v>755</v>
      </c>
      <c r="H765" s="337">
        <f>TRUNC(G765*F765,2)</f>
        <v>755</v>
      </c>
    </row>
    <row r="766" spans="1:8" s="331" customFormat="1">
      <c r="A766" s="330"/>
      <c r="B766" s="184"/>
      <c r="C766" s="199" t="str">
        <f>'[11]Input (R)'!$C$22</f>
        <v>Overheads &amp; Contractors Profit @ 13.615%</v>
      </c>
      <c r="D766" s="200"/>
      <c r="E766" s="201">
        <f>'[11]Input (R)'!$D$22</f>
        <v>0.13614999999999999</v>
      </c>
      <c r="F766" s="195" t="s">
        <v>202</v>
      </c>
      <c r="G766" s="192">
        <f>H765</f>
        <v>755</v>
      </c>
      <c r="H766" s="196">
        <f>TRUNC(G766*E766,2)</f>
        <v>102.79</v>
      </c>
    </row>
    <row r="767" spans="1:8" s="238" customFormat="1">
      <c r="A767" s="236"/>
      <c r="B767" s="202"/>
      <c r="C767" s="342" t="s">
        <v>492</v>
      </c>
      <c r="D767" s="342"/>
      <c r="E767" s="343"/>
      <c r="F767" s="344"/>
      <c r="G767" s="207"/>
      <c r="H767" s="208">
        <f>SUM(H765:H766)</f>
        <v>857.79</v>
      </c>
    </row>
    <row r="768" spans="1:8">
      <c r="A768" s="225"/>
      <c r="B768" s="118"/>
      <c r="C768" s="281"/>
      <c r="D768" s="281"/>
      <c r="E768" s="308"/>
      <c r="F768" s="167"/>
      <c r="G768" s="164"/>
      <c r="H768" s="170"/>
    </row>
    <row r="769" spans="1:10" ht="15" hidden="1" customHeight="1">
      <c r="A769" s="225"/>
      <c r="B769" s="118" t="s">
        <v>501</v>
      </c>
      <c r="C769" s="1019" t="s">
        <v>502</v>
      </c>
      <c r="D769" s="1019"/>
      <c r="E769" s="1019"/>
      <c r="F769" s="1019"/>
      <c r="G769" s="1019"/>
      <c r="H769" s="170"/>
    </row>
    <row r="770" spans="1:10" ht="31.2" hidden="1">
      <c r="A770" s="225"/>
      <c r="B770" s="118"/>
      <c r="C770" s="281" t="s">
        <v>503</v>
      </c>
      <c r="D770" s="281"/>
      <c r="E770" s="308">
        <v>6.54</v>
      </c>
      <c r="F770" s="354" t="s">
        <v>504</v>
      </c>
      <c r="G770" s="346"/>
      <c r="H770" s="170"/>
    </row>
    <row r="771" spans="1:10" hidden="1">
      <c r="A771" s="225"/>
      <c r="B771" s="118"/>
      <c r="C771" s="281" t="s">
        <v>219</v>
      </c>
      <c r="D771" s="281"/>
      <c r="E771" s="308">
        <f>$H$765</f>
        <v>755</v>
      </c>
      <c r="F771" s="354" t="s">
        <v>505</v>
      </c>
      <c r="G771" s="346"/>
      <c r="H771" s="170"/>
    </row>
    <row r="772" spans="1:10" hidden="1">
      <c r="A772" s="225"/>
      <c r="B772" s="118"/>
      <c r="C772" s="281" t="s">
        <v>506</v>
      </c>
      <c r="D772" s="281"/>
      <c r="E772" s="1025" t="s">
        <v>507</v>
      </c>
      <c r="F772" s="1025"/>
      <c r="G772" s="1025"/>
      <c r="H772" s="355">
        <f>TRUNC(E771/E770,2)</f>
        <v>115.44</v>
      </c>
    </row>
    <row r="773" spans="1:10" ht="31.2" hidden="1">
      <c r="A773" s="225"/>
      <c r="B773" s="118"/>
      <c r="C773" s="281" t="s">
        <v>508</v>
      </c>
      <c r="D773" s="281"/>
      <c r="E773" s="308">
        <v>8.5299999999999994</v>
      </c>
      <c r="F773" s="354" t="s">
        <v>504</v>
      </c>
      <c r="G773" s="356"/>
      <c r="H773" s="170"/>
    </row>
    <row r="774" spans="1:10" hidden="1">
      <c r="A774" s="225"/>
      <c r="B774" s="118"/>
      <c r="C774" s="281" t="s">
        <v>509</v>
      </c>
      <c r="D774" s="281"/>
      <c r="E774" s="1025" t="s">
        <v>510</v>
      </c>
      <c r="F774" s="1025"/>
      <c r="G774" s="1025"/>
      <c r="H774" s="281">
        <f>TRUNC(E773*H772,2)</f>
        <v>984.7</v>
      </c>
    </row>
    <row r="775" spans="1:10" hidden="1">
      <c r="A775" s="225"/>
      <c r="B775" s="118"/>
      <c r="C775" s="107" t="str">
        <f>'[11]Input (R)'!$C$22</f>
        <v>Overheads &amp; Contractors Profit @ 13.615%</v>
      </c>
      <c r="D775" s="216"/>
      <c r="E775" s="138">
        <f>'[11]Input (R)'!$D$22</f>
        <v>0.13614999999999999</v>
      </c>
      <c r="F775" s="134" t="s">
        <v>202</v>
      </c>
      <c r="G775" s="132">
        <f>H774</f>
        <v>984.7</v>
      </c>
      <c r="H775" s="135">
        <f>TRUNC(G775*E775,2)</f>
        <v>134.06</v>
      </c>
    </row>
    <row r="776" spans="1:10" s="229" customFormat="1" hidden="1">
      <c r="A776" s="226"/>
      <c r="B776" s="173"/>
      <c r="C776" s="318" t="s">
        <v>492</v>
      </c>
      <c r="D776" s="318"/>
      <c r="E776" s="326"/>
      <c r="F776" s="327"/>
      <c r="G776" s="178"/>
      <c r="H776" s="179">
        <f>SUM(H774:H775)</f>
        <v>1118.76</v>
      </c>
    </row>
    <row r="777" spans="1:10" hidden="1">
      <c r="A777" s="225"/>
      <c r="B777" s="118"/>
      <c r="C777" s="281"/>
      <c r="D777" s="281"/>
      <c r="E777" s="308"/>
      <c r="F777" s="167"/>
      <c r="G777" s="164"/>
      <c r="H777" s="170"/>
    </row>
    <row r="778" spans="1:10" ht="33" hidden="1" customHeight="1">
      <c r="A778" s="225"/>
      <c r="B778" s="118">
        <f>B727+1</f>
        <v>41</v>
      </c>
      <c r="C778" s="1019" t="s">
        <v>511</v>
      </c>
      <c r="D778" s="1019"/>
      <c r="E778" s="1019"/>
      <c r="F778" s="1019"/>
      <c r="G778" s="1019"/>
      <c r="H778" s="164"/>
    </row>
    <row r="779" spans="1:10" hidden="1">
      <c r="A779" s="225"/>
      <c r="B779" s="118"/>
      <c r="C779" s="347" t="s">
        <v>512</v>
      </c>
      <c r="D779" s="347"/>
      <c r="E779" s="308" t="s">
        <v>151</v>
      </c>
      <c r="F779" s="167">
        <v>1</v>
      </c>
      <c r="G779" s="313">
        <f>[11]SSR!$D$280</f>
        <v>62</v>
      </c>
      <c r="H779" s="276">
        <f>TRUNC(G779*F779,2)</f>
        <v>62</v>
      </c>
      <c r="J779" s="350"/>
    </row>
    <row r="780" spans="1:10" hidden="1">
      <c r="A780" s="225"/>
      <c r="B780" s="118"/>
      <c r="C780" s="347" t="s">
        <v>513</v>
      </c>
      <c r="D780" s="347"/>
      <c r="E780" s="308" t="s">
        <v>151</v>
      </c>
      <c r="F780" s="167">
        <v>1</v>
      </c>
      <c r="G780" s="313">
        <f>[11]SSR!$D$355</f>
        <v>33</v>
      </c>
      <c r="H780" s="276">
        <f>TRUNC(G780*F780,2)</f>
        <v>33</v>
      </c>
    </row>
    <row r="781" spans="1:10" hidden="1">
      <c r="A781" s="225"/>
      <c r="B781" s="118"/>
      <c r="C781" s="66" t="str">
        <f>'[11]Input (R)'!$C$21</f>
        <v xml:space="preserve"> Add M.B.A allowence 20.00% on labour</v>
      </c>
      <c r="D781" s="66"/>
      <c r="E781" s="133">
        <f>'[11]Input (R)'!$D$21</f>
        <v>0</v>
      </c>
      <c r="F781" s="134" t="s">
        <v>202</v>
      </c>
      <c r="G781" s="132">
        <f>SUM(H778:H780)</f>
        <v>95</v>
      </c>
      <c r="H781" s="135">
        <f>TRUNC(G781*E781,2)</f>
        <v>0</v>
      </c>
    </row>
    <row r="782" spans="1:10" hidden="1">
      <c r="A782" s="225"/>
      <c r="B782" s="118"/>
      <c r="C782" s="347" t="s">
        <v>483</v>
      </c>
      <c r="D782" s="347"/>
      <c r="E782" s="308"/>
      <c r="F782" s="167"/>
      <c r="G782" s="346"/>
      <c r="H782" s="350">
        <f>SUM(H779:H781)</f>
        <v>95</v>
      </c>
    </row>
    <row r="783" spans="1:10" hidden="1">
      <c r="A783" s="225"/>
      <c r="B783" s="118"/>
      <c r="C783" s="107" t="str">
        <f>'[11]Input (R)'!$C$22</f>
        <v>Overheads &amp; Contractors Profit @ 13.615%</v>
      </c>
      <c r="D783" s="216"/>
      <c r="E783" s="138">
        <f>'[11]Input (R)'!$D$22</f>
        <v>0.13614999999999999</v>
      </c>
      <c r="F783" s="134" t="s">
        <v>202</v>
      </c>
      <c r="G783" s="132">
        <f>H782</f>
        <v>95</v>
      </c>
      <c r="H783" s="135">
        <f>TRUNC(G783*E783,2)</f>
        <v>12.93</v>
      </c>
    </row>
    <row r="784" spans="1:10" hidden="1">
      <c r="A784" s="225"/>
      <c r="B784" s="118"/>
      <c r="C784" s="347" t="str">
        <f>"Add CED at 12.36% on Rs. "  &amp;H779&amp; " /-."</f>
        <v>Add CED at 12.36% on Rs. 62 /-.</v>
      </c>
      <c r="D784" s="347"/>
      <c r="E784" s="349"/>
      <c r="F784" s="167"/>
      <c r="G784" s="346"/>
      <c r="H784" s="352">
        <f>TRUNC(12.36%*H779,2)</f>
        <v>7.66</v>
      </c>
    </row>
    <row r="785" spans="1:8" hidden="1">
      <c r="A785" s="225"/>
      <c r="B785" s="118"/>
      <c r="C785" s="347" t="str">
        <f>"Add CED at 3.00 % on Rs. "  &amp;H784&amp; " /-."</f>
        <v>Add CED at 3.00 % on Rs. 7.66 /-.</v>
      </c>
      <c r="D785" s="347"/>
      <c r="E785" s="349"/>
      <c r="F785" s="167"/>
      <c r="G785" s="346"/>
      <c r="H785" s="350">
        <f>TRUNC(3%*H784,2)</f>
        <v>0.22</v>
      </c>
    </row>
    <row r="786" spans="1:8" hidden="1">
      <c r="A786" s="225"/>
      <c r="B786" s="118"/>
      <c r="C786" s="347" t="str">
        <f>"Add  A.P.G.S.T at 5.00 % on Rs.( "  &amp;H779&amp; " +"&amp;H784&amp;"+"&amp;H785&amp;")"</f>
        <v>Add  A.P.G.S.T at 5.00 % on Rs.( 62 +7.66+0.22)</v>
      </c>
      <c r="D786" s="347"/>
      <c r="E786" s="349"/>
      <c r="F786" s="167"/>
      <c r="G786" s="346"/>
      <c r="H786" s="350">
        <f>TRUNC((H779+H784+H785)*5%,2)</f>
        <v>3.49</v>
      </c>
    </row>
    <row r="787" spans="1:8" s="229" customFormat="1" hidden="1">
      <c r="A787" s="226"/>
      <c r="B787" s="173"/>
      <c r="C787" s="318" t="s">
        <v>379</v>
      </c>
      <c r="D787" s="318"/>
      <c r="E787" s="326"/>
      <c r="F787" s="327"/>
      <c r="G787" s="351" t="s">
        <v>477</v>
      </c>
      <c r="H787" s="179">
        <f>SUM(H782:H786)</f>
        <v>119.3</v>
      </c>
    </row>
    <row r="788" spans="1:8" hidden="1">
      <c r="A788" s="225"/>
      <c r="B788" s="118"/>
      <c r="C788" s="281"/>
      <c r="D788" s="281"/>
      <c r="E788" s="308"/>
      <c r="F788" s="167"/>
      <c r="G788" s="346"/>
      <c r="H788" s="170"/>
    </row>
    <row r="789" spans="1:8" ht="15.75" hidden="1" customHeight="1">
      <c r="A789" s="225"/>
      <c r="B789" s="118">
        <f>B778+1</f>
        <v>42</v>
      </c>
      <c r="C789" s="1019" t="s">
        <v>514</v>
      </c>
      <c r="D789" s="1019"/>
      <c r="E789" s="1019"/>
      <c r="F789" s="1019"/>
      <c r="G789" s="1019"/>
      <c r="H789" s="164"/>
    </row>
    <row r="790" spans="1:8" hidden="1">
      <c r="A790" s="225"/>
      <c r="B790" s="118"/>
      <c r="C790" s="347" t="s">
        <v>515</v>
      </c>
      <c r="D790" s="347"/>
      <c r="E790" s="308" t="s">
        <v>151</v>
      </c>
      <c r="F790" s="167">
        <v>1</v>
      </c>
      <c r="G790" s="313">
        <f>[11]SSR!$D$279</f>
        <v>51</v>
      </c>
      <c r="H790" s="276">
        <f>TRUNC(G790*F790,2)</f>
        <v>51</v>
      </c>
    </row>
    <row r="791" spans="1:8" hidden="1">
      <c r="A791" s="225"/>
      <c r="B791" s="118"/>
      <c r="C791" s="347" t="s">
        <v>513</v>
      </c>
      <c r="D791" s="347"/>
      <c r="E791" s="308" t="s">
        <v>151</v>
      </c>
      <c r="F791" s="167">
        <v>1</v>
      </c>
      <c r="G791" s="313">
        <f>[11]SSR!$D$355</f>
        <v>33</v>
      </c>
      <c r="H791" s="276">
        <f>TRUNC(G791*F791,2)</f>
        <v>33</v>
      </c>
    </row>
    <row r="792" spans="1:8" hidden="1">
      <c r="A792" s="225"/>
      <c r="B792" s="118"/>
      <c r="C792" s="66" t="str">
        <f>'[11]Input (R)'!$C$21</f>
        <v xml:space="preserve"> Add M.B.A allowence 20.00% on labour</v>
      </c>
      <c r="D792" s="66"/>
      <c r="E792" s="133">
        <f>'[11]Input (R)'!$D$21</f>
        <v>0</v>
      </c>
      <c r="F792" s="134" t="s">
        <v>202</v>
      </c>
      <c r="G792" s="132">
        <f>SUM(H789:H791)</f>
        <v>84</v>
      </c>
      <c r="H792" s="135">
        <f>TRUNC(G792*E792,2)</f>
        <v>0</v>
      </c>
    </row>
    <row r="793" spans="1:8" hidden="1">
      <c r="A793" s="225"/>
      <c r="B793" s="118"/>
      <c r="C793" s="347" t="s">
        <v>483</v>
      </c>
      <c r="D793" s="347"/>
      <c r="E793" s="308"/>
      <c r="F793" s="167"/>
      <c r="G793" s="346"/>
      <c r="H793" s="350">
        <f>SUM(H790:H792)</f>
        <v>84</v>
      </c>
    </row>
    <row r="794" spans="1:8" hidden="1">
      <c r="A794" s="225"/>
      <c r="B794" s="118"/>
      <c r="C794" s="107" t="str">
        <f>'[11]Input (R)'!$C$22</f>
        <v>Overheads &amp; Contractors Profit @ 13.615%</v>
      </c>
      <c r="D794" s="216"/>
      <c r="E794" s="138">
        <f>'[11]Input (R)'!$D$22</f>
        <v>0.13614999999999999</v>
      </c>
      <c r="F794" s="134" t="s">
        <v>202</v>
      </c>
      <c r="G794" s="132">
        <f>H793</f>
        <v>84</v>
      </c>
      <c r="H794" s="135">
        <f>TRUNC(G794*E794,2)</f>
        <v>11.43</v>
      </c>
    </row>
    <row r="795" spans="1:8" hidden="1">
      <c r="A795" s="225"/>
      <c r="B795" s="118"/>
      <c r="C795" s="347" t="str">
        <f>"Add CED at 12.36% on Rs. "  &amp;H790&amp; " /-."</f>
        <v>Add CED at 12.36% on Rs. 51 /-.</v>
      </c>
      <c r="D795" s="347"/>
      <c r="E795" s="349"/>
      <c r="F795" s="167"/>
      <c r="G795" s="346"/>
      <c r="H795" s="352">
        <f>TRUNC(12.36%*H790,2)</f>
        <v>6.3</v>
      </c>
    </row>
    <row r="796" spans="1:8" hidden="1">
      <c r="A796" s="225"/>
      <c r="B796" s="118"/>
      <c r="C796" s="347" t="str">
        <f>"Add CED at 3.00 % on Rs. "  &amp;H795&amp; " /-."</f>
        <v>Add CED at 3.00 % on Rs. 6.3 /-.</v>
      </c>
      <c r="D796" s="347"/>
      <c r="E796" s="349"/>
      <c r="F796" s="167"/>
      <c r="G796" s="346"/>
      <c r="H796" s="350">
        <f>TRUNC(3%*H795,2)</f>
        <v>0.18</v>
      </c>
    </row>
    <row r="797" spans="1:8" hidden="1">
      <c r="A797" s="225"/>
      <c r="B797" s="118"/>
      <c r="C797" s="347" t="str">
        <f>"Add  A.P.G.S.T at 5.00 % on Rs.( "  &amp;H790&amp; " +"&amp;H795&amp;"+"&amp;H796&amp;")"</f>
        <v>Add  A.P.G.S.T at 5.00 % on Rs.( 51 +6.3+0.18)</v>
      </c>
      <c r="D797" s="347"/>
      <c r="E797" s="349"/>
      <c r="F797" s="167"/>
      <c r="G797" s="346"/>
      <c r="H797" s="350">
        <f>TRUNC((H790+H795+H796)*5%,2)</f>
        <v>2.87</v>
      </c>
    </row>
    <row r="798" spans="1:8" s="229" customFormat="1" hidden="1">
      <c r="A798" s="226"/>
      <c r="B798" s="173"/>
      <c r="C798" s="318" t="s">
        <v>379</v>
      </c>
      <c r="D798" s="318"/>
      <c r="E798" s="326"/>
      <c r="F798" s="327"/>
      <c r="G798" s="351" t="s">
        <v>477</v>
      </c>
      <c r="H798" s="179">
        <f>SUM(H793:H797)</f>
        <v>104.78000000000002</v>
      </c>
    </row>
    <row r="799" spans="1:8" hidden="1">
      <c r="A799" s="225"/>
      <c r="B799" s="118"/>
      <c r="C799" s="232"/>
      <c r="D799" s="232"/>
      <c r="E799" s="308"/>
      <c r="F799" s="167"/>
      <c r="G799" s="346"/>
      <c r="H799" s="230"/>
    </row>
    <row r="800" spans="1:8" hidden="1">
      <c r="A800" s="225"/>
      <c r="B800" s="118">
        <f>B789+1</f>
        <v>43</v>
      </c>
      <c r="C800" s="1019" t="s">
        <v>516</v>
      </c>
      <c r="D800" s="1019"/>
      <c r="E800" s="1019"/>
      <c r="F800" s="1019"/>
      <c r="G800" s="1019"/>
      <c r="H800" s="164"/>
    </row>
    <row r="801" spans="1:8" hidden="1">
      <c r="A801" s="225"/>
      <c r="B801" s="118"/>
      <c r="C801" s="347" t="s">
        <v>517</v>
      </c>
      <c r="D801" s="347"/>
      <c r="E801" s="308" t="s">
        <v>151</v>
      </c>
      <c r="F801" s="167">
        <v>1</v>
      </c>
      <c r="G801" s="313">
        <f>[11]SSR!$D$278</f>
        <v>40</v>
      </c>
      <c r="H801" s="276">
        <f>TRUNC(G801*F801,2)</f>
        <v>40</v>
      </c>
    </row>
    <row r="802" spans="1:8" hidden="1">
      <c r="A802" s="225"/>
      <c r="B802" s="118"/>
      <c r="C802" s="347" t="s">
        <v>513</v>
      </c>
      <c r="D802" s="347"/>
      <c r="E802" s="308" t="s">
        <v>151</v>
      </c>
      <c r="F802" s="167">
        <v>1</v>
      </c>
      <c r="G802" s="313">
        <f>[11]SSR!$D$355</f>
        <v>33</v>
      </c>
      <c r="H802" s="276">
        <f>TRUNC(G802*F802,2)</f>
        <v>33</v>
      </c>
    </row>
    <row r="803" spans="1:8" hidden="1">
      <c r="A803" s="225"/>
      <c r="B803" s="118"/>
      <c r="C803" s="66" t="s">
        <v>518</v>
      </c>
      <c r="D803" s="66"/>
      <c r="E803" s="133">
        <f>'[11]Input (R)'!$D$21</f>
        <v>0</v>
      </c>
      <c r="F803" s="134" t="s">
        <v>202</v>
      </c>
      <c r="G803" s="132">
        <f>H802</f>
        <v>33</v>
      </c>
      <c r="H803" s="135">
        <f>TRUNC(G803*E803,2)</f>
        <v>0</v>
      </c>
    </row>
    <row r="804" spans="1:8" hidden="1">
      <c r="A804" s="225"/>
      <c r="B804" s="118"/>
      <c r="C804" s="347" t="s">
        <v>483</v>
      </c>
      <c r="D804" s="347"/>
      <c r="E804" s="308"/>
      <c r="F804" s="167"/>
      <c r="G804" s="346"/>
      <c r="H804" s="350">
        <f>SUM(H801:H803)</f>
        <v>73</v>
      </c>
    </row>
    <row r="805" spans="1:8" hidden="1">
      <c r="A805" s="225"/>
      <c r="B805" s="118"/>
      <c r="C805" s="107" t="str">
        <f>'[11]Input (R)'!$C$22</f>
        <v>Overheads &amp; Contractors Profit @ 13.615%</v>
      </c>
      <c r="D805" s="216"/>
      <c r="E805" s="138">
        <f>'[11]Input (R)'!$D$22</f>
        <v>0.13614999999999999</v>
      </c>
      <c r="F805" s="134" t="s">
        <v>202</v>
      </c>
      <c r="G805" s="132">
        <f>H804</f>
        <v>73</v>
      </c>
      <c r="H805" s="135">
        <f>TRUNC(G805*E805,2)</f>
        <v>9.93</v>
      </c>
    </row>
    <row r="806" spans="1:8" hidden="1">
      <c r="A806" s="225"/>
      <c r="B806" s="118"/>
      <c r="C806" s="347" t="str">
        <f>"Add CED at 12.36% on Rs. "  &amp;H801&amp; " /-."</f>
        <v>Add CED at 12.36% on Rs. 40 /-.</v>
      </c>
      <c r="D806" s="347"/>
      <c r="E806" s="349"/>
      <c r="F806" s="167"/>
      <c r="G806" s="346"/>
      <c r="H806" s="352">
        <f>TRUNC(12.36%*H801,2)</f>
        <v>4.9400000000000004</v>
      </c>
    </row>
    <row r="807" spans="1:8" hidden="1">
      <c r="A807" s="225"/>
      <c r="B807" s="118"/>
      <c r="C807" s="347" t="str">
        <f>"Add CED at 3.00 % on Rs. "  &amp;H806&amp; " /-."</f>
        <v>Add CED at 3.00 % on Rs. 4.94 /-.</v>
      </c>
      <c r="D807" s="347"/>
      <c r="E807" s="349"/>
      <c r="F807" s="167"/>
      <c r="G807" s="346"/>
      <c r="H807" s="350">
        <f>TRUNC(3%*H806,2)</f>
        <v>0.14000000000000001</v>
      </c>
    </row>
    <row r="808" spans="1:8" hidden="1">
      <c r="A808" s="225"/>
      <c r="B808" s="118"/>
      <c r="C808" s="347" t="str">
        <f>"Add  A.P.G.S.T at 5.00 % on Rs.( "  &amp;H801&amp; " +"&amp;H806&amp;"+"&amp;H807&amp;")"</f>
        <v>Add  A.P.G.S.T at 5.00 % on Rs.( 40 +4.94+0.14)</v>
      </c>
      <c r="D808" s="347"/>
      <c r="E808" s="349"/>
      <c r="F808" s="167"/>
      <c r="G808" s="346"/>
      <c r="H808" s="350">
        <f>TRUNC((H801+H806+H807)*5%,2)</f>
        <v>2.25</v>
      </c>
    </row>
    <row r="809" spans="1:8" s="229" customFormat="1" hidden="1">
      <c r="A809" s="226"/>
      <c r="B809" s="173"/>
      <c r="C809" s="318" t="s">
        <v>379</v>
      </c>
      <c r="D809" s="318"/>
      <c r="E809" s="326"/>
      <c r="F809" s="327"/>
      <c r="G809" s="351" t="s">
        <v>477</v>
      </c>
      <c r="H809" s="179">
        <f>SUM(H804:H808)</f>
        <v>90.26</v>
      </c>
    </row>
    <row r="810" spans="1:8" hidden="1">
      <c r="A810" s="225"/>
      <c r="B810" s="118"/>
      <c r="C810" s="232"/>
      <c r="D810" s="232"/>
      <c r="E810" s="308"/>
      <c r="F810" s="167"/>
      <c r="G810" s="346"/>
      <c r="H810" s="230"/>
    </row>
    <row r="811" spans="1:8" ht="15" hidden="1" customHeight="1">
      <c r="A811" s="225"/>
      <c r="B811" s="118">
        <f>B800+1</f>
        <v>44</v>
      </c>
      <c r="C811" s="1019" t="s">
        <v>519</v>
      </c>
      <c r="D811" s="1019"/>
      <c r="E811" s="1019"/>
      <c r="F811" s="1019"/>
      <c r="G811" s="1019"/>
      <c r="H811" s="164"/>
    </row>
    <row r="812" spans="1:8" hidden="1">
      <c r="A812" s="225"/>
      <c r="B812" s="118"/>
      <c r="C812" s="347" t="s">
        <v>520</v>
      </c>
      <c r="D812" s="347"/>
      <c r="E812" s="308" t="s">
        <v>151</v>
      </c>
      <c r="F812" s="167">
        <v>1</v>
      </c>
      <c r="G812" s="313">
        <f>[11]SSR!$D$277</f>
        <v>38</v>
      </c>
      <c r="H812" s="276">
        <f>TRUNC(G812*F812,2)</f>
        <v>38</v>
      </c>
    </row>
    <row r="813" spans="1:8" hidden="1">
      <c r="A813" s="225"/>
      <c r="B813" s="118"/>
      <c r="C813" s="347" t="s">
        <v>513</v>
      </c>
      <c r="D813" s="347"/>
      <c r="E813" s="308" t="s">
        <v>151</v>
      </c>
      <c r="F813" s="167">
        <v>1</v>
      </c>
      <c r="G813" s="313">
        <f>[11]SSR!$D$354</f>
        <v>30</v>
      </c>
      <c r="H813" s="276">
        <f>TRUNC(G813*F813,2)</f>
        <v>30</v>
      </c>
    </row>
    <row r="814" spans="1:8" hidden="1">
      <c r="A814" s="225"/>
      <c r="B814" s="118"/>
      <c r="C814" s="66" t="s">
        <v>518</v>
      </c>
      <c r="D814" s="66"/>
      <c r="E814" s="133">
        <f>'[11]Input (R)'!$D$21</f>
        <v>0</v>
      </c>
      <c r="F814" s="134" t="s">
        <v>202</v>
      </c>
      <c r="G814" s="132">
        <f>H813</f>
        <v>30</v>
      </c>
      <c r="H814" s="135">
        <f>TRUNC(G814*E814,2)</f>
        <v>0</v>
      </c>
    </row>
    <row r="815" spans="1:8" hidden="1">
      <c r="A815" s="225"/>
      <c r="B815" s="118"/>
      <c r="C815" s="347" t="s">
        <v>483</v>
      </c>
      <c r="D815" s="347"/>
      <c r="E815" s="308"/>
      <c r="F815" s="167"/>
      <c r="G815" s="346"/>
      <c r="H815" s="350">
        <f>SUM(H812:H814)</f>
        <v>68</v>
      </c>
    </row>
    <row r="816" spans="1:8" hidden="1">
      <c r="A816" s="225"/>
      <c r="B816" s="118"/>
      <c r="C816" s="107" t="str">
        <f>'[11]Input (R)'!$C$22</f>
        <v>Overheads &amp; Contractors Profit @ 13.615%</v>
      </c>
      <c r="D816" s="216"/>
      <c r="E816" s="138">
        <f>'[11]Input (R)'!$D$22</f>
        <v>0.13614999999999999</v>
      </c>
      <c r="F816" s="134" t="s">
        <v>202</v>
      </c>
      <c r="G816" s="132">
        <f>H815</f>
        <v>68</v>
      </c>
      <c r="H816" s="135">
        <f>TRUNC(G816*E816,2)</f>
        <v>9.25</v>
      </c>
    </row>
    <row r="817" spans="1:8" hidden="1">
      <c r="A817" s="225"/>
      <c r="B817" s="118"/>
      <c r="C817" s="347" t="str">
        <f>"Add CED at 12.36% on Rs. "  &amp;H813&amp; " /-."</f>
        <v>Add CED at 12.36% on Rs. 30 /-.</v>
      </c>
      <c r="D817" s="347"/>
      <c r="E817" s="349"/>
      <c r="F817" s="167"/>
      <c r="G817" s="346"/>
      <c r="H817" s="350">
        <f>TRUNC(12.36%*H813,2)</f>
        <v>3.7</v>
      </c>
    </row>
    <row r="818" spans="1:8" hidden="1">
      <c r="A818" s="225"/>
      <c r="B818" s="118"/>
      <c r="C818" s="347" t="str">
        <f>"Add CED at 3.00 % on Rs. "  &amp;H817&amp; " /-."</f>
        <v>Add CED at 3.00 % on Rs. 3.7 /-.</v>
      </c>
      <c r="D818" s="347"/>
      <c r="E818" s="349"/>
      <c r="F818" s="167"/>
      <c r="G818" s="346"/>
      <c r="H818" s="350">
        <f>TRUNC(3%*H817,2)</f>
        <v>0.11</v>
      </c>
    </row>
    <row r="819" spans="1:8" hidden="1">
      <c r="A819" s="225"/>
      <c r="B819" s="118"/>
      <c r="C819" s="347" t="str">
        <f>"Add  A.P.G.S.T at 5.00 % on Rs.( "  &amp;H813&amp; " +"&amp;H817&amp;"+"&amp;H818&amp;")"</f>
        <v>Add  A.P.G.S.T at 5.00 % on Rs.( 30 +3.7+0.11)</v>
      </c>
      <c r="D819" s="347"/>
      <c r="E819" s="349"/>
      <c r="F819" s="167"/>
      <c r="G819" s="346"/>
      <c r="H819" s="350">
        <f>TRUNC((H813+H817+H818)*5%,2)</f>
        <v>1.69</v>
      </c>
    </row>
    <row r="820" spans="1:8" s="229" customFormat="1" hidden="1">
      <c r="A820" s="226"/>
      <c r="B820" s="173"/>
      <c r="C820" s="318" t="s">
        <v>379</v>
      </c>
      <c r="D820" s="318"/>
      <c r="E820" s="326"/>
      <c r="F820" s="327"/>
      <c r="G820" s="351" t="s">
        <v>477</v>
      </c>
      <c r="H820" s="179">
        <f>SUM(H815:H819)</f>
        <v>82.75</v>
      </c>
    </row>
    <row r="821" spans="1:8" hidden="1">
      <c r="A821" s="225"/>
      <c r="B821" s="118"/>
      <c r="C821" s="232"/>
      <c r="D821" s="232"/>
      <c r="E821" s="308"/>
      <c r="F821" s="167"/>
      <c r="G821" s="346"/>
      <c r="H821" s="230"/>
    </row>
    <row r="822" spans="1:8" hidden="1">
      <c r="A822" s="225"/>
      <c r="B822" s="118">
        <f>B811+1</f>
        <v>45</v>
      </c>
      <c r="C822" s="1019" t="s">
        <v>521</v>
      </c>
      <c r="D822" s="1019"/>
      <c r="E822" s="1019"/>
      <c r="F822" s="1019"/>
      <c r="G822" s="1019"/>
      <c r="H822" s="164"/>
    </row>
    <row r="823" spans="1:8" hidden="1">
      <c r="A823" s="225"/>
      <c r="B823" s="118"/>
      <c r="C823" s="347" t="s">
        <v>522</v>
      </c>
      <c r="D823" s="347"/>
      <c r="E823" s="308" t="s">
        <v>151</v>
      </c>
      <c r="F823" s="167">
        <v>1</v>
      </c>
      <c r="G823" s="313">
        <f>[11]SSR!$D$276</f>
        <v>23</v>
      </c>
      <c r="H823" s="276">
        <f>TRUNC(G823*F823,2)</f>
        <v>23</v>
      </c>
    </row>
    <row r="824" spans="1:8" hidden="1">
      <c r="A824" s="225"/>
      <c r="B824" s="118"/>
      <c r="C824" s="347" t="s">
        <v>513</v>
      </c>
      <c r="D824" s="347"/>
      <c r="E824" s="308" t="s">
        <v>151</v>
      </c>
      <c r="F824" s="167">
        <v>1</v>
      </c>
      <c r="G824" s="313">
        <f>[11]SSR!$D$353</f>
        <v>28</v>
      </c>
      <c r="H824" s="276">
        <f>TRUNC(G824*F824,2)</f>
        <v>28</v>
      </c>
    </row>
    <row r="825" spans="1:8" hidden="1">
      <c r="A825" s="225"/>
      <c r="B825" s="118"/>
      <c r="C825" s="66" t="s">
        <v>518</v>
      </c>
      <c r="D825" s="66"/>
      <c r="E825" s="133">
        <f>'[11]Input (R)'!$D$21</f>
        <v>0</v>
      </c>
      <c r="F825" s="134" t="s">
        <v>202</v>
      </c>
      <c r="G825" s="132">
        <f>H824</f>
        <v>28</v>
      </c>
      <c r="H825" s="135">
        <f>TRUNC(G825*E825,2)</f>
        <v>0</v>
      </c>
    </row>
    <row r="826" spans="1:8" hidden="1">
      <c r="A826" s="225"/>
      <c r="B826" s="118"/>
      <c r="C826" s="347" t="s">
        <v>483</v>
      </c>
      <c r="D826" s="347"/>
      <c r="E826" s="308"/>
      <c r="F826" s="167"/>
      <c r="G826" s="346"/>
      <c r="H826" s="350">
        <f>SUM(H823:H825)</f>
        <v>51</v>
      </c>
    </row>
    <row r="827" spans="1:8" hidden="1">
      <c r="A827" s="225"/>
      <c r="B827" s="118"/>
      <c r="C827" s="107" t="str">
        <f>'[11]Input (R)'!$C$22</f>
        <v>Overheads &amp; Contractors Profit @ 13.615%</v>
      </c>
      <c r="D827" s="216"/>
      <c r="E827" s="138">
        <f>'[11]Input (R)'!$D$22</f>
        <v>0.13614999999999999</v>
      </c>
      <c r="F827" s="134" t="s">
        <v>202</v>
      </c>
      <c r="G827" s="132">
        <f>H826</f>
        <v>51</v>
      </c>
      <c r="H827" s="135">
        <f>TRUNC(G827*E827,2)</f>
        <v>6.94</v>
      </c>
    </row>
    <row r="828" spans="1:8" hidden="1">
      <c r="A828" s="225"/>
      <c r="B828" s="118"/>
      <c r="C828" s="347" t="str">
        <f>"Add CED at 12.36% on Rs. "  &amp;H824&amp; " /-."</f>
        <v>Add CED at 12.36% on Rs. 28 /-.</v>
      </c>
      <c r="D828" s="347"/>
      <c r="E828" s="349"/>
      <c r="F828" s="167"/>
      <c r="G828" s="346"/>
      <c r="H828" s="352">
        <f>TRUNC(12.36%*H824,2)</f>
        <v>3.46</v>
      </c>
    </row>
    <row r="829" spans="1:8" hidden="1">
      <c r="A829" s="225"/>
      <c r="B829" s="118"/>
      <c r="C829" s="347" t="str">
        <f>"Add CED at 3.00 % on Rs. "  &amp;H828&amp; " /-."</f>
        <v>Add CED at 3.00 % on Rs. 3.46 /-.</v>
      </c>
      <c r="D829" s="347"/>
      <c r="E829" s="349"/>
      <c r="F829" s="167"/>
      <c r="G829" s="346"/>
      <c r="H829" s="350">
        <f>TRUNC(3%*H828,2)</f>
        <v>0.1</v>
      </c>
    </row>
    <row r="830" spans="1:8" hidden="1">
      <c r="A830" s="225"/>
      <c r="B830" s="118"/>
      <c r="C830" s="347" t="str">
        <f>"Add  A.P.G.S.T at 5.00 % on Rs.( "  &amp;H824&amp; " +"&amp;H828&amp;"+"&amp;H829&amp;")"</f>
        <v>Add  A.P.G.S.T at 5.00 % on Rs.( 28 +3.46+0.1)</v>
      </c>
      <c r="D830" s="347"/>
      <c r="E830" s="349"/>
      <c r="F830" s="167"/>
      <c r="G830" s="346"/>
      <c r="H830" s="350">
        <f>TRUNC((H824+H828+H829)*5%,2)</f>
        <v>1.57</v>
      </c>
    </row>
    <row r="831" spans="1:8" s="229" customFormat="1" hidden="1">
      <c r="A831" s="226"/>
      <c r="B831" s="173"/>
      <c r="C831" s="318" t="s">
        <v>379</v>
      </c>
      <c r="D831" s="318"/>
      <c r="E831" s="326"/>
      <c r="F831" s="327"/>
      <c r="G831" s="351" t="s">
        <v>477</v>
      </c>
      <c r="H831" s="179">
        <f>SUM(H826:H830)</f>
        <v>63.07</v>
      </c>
    </row>
    <row r="832" spans="1:8" hidden="1">
      <c r="A832" s="225"/>
      <c r="B832" s="118"/>
      <c r="C832" s="232"/>
      <c r="D832" s="232"/>
      <c r="E832" s="308"/>
      <c r="F832" s="167"/>
      <c r="G832" s="346"/>
      <c r="H832" s="230"/>
    </row>
    <row r="833" spans="1:8" s="331" customFormat="1" ht="123.75" customHeight="1">
      <c r="A833" s="330"/>
      <c r="B833" s="184">
        <f>B822+1</f>
        <v>46</v>
      </c>
      <c r="C833" s="1002" t="s">
        <v>523</v>
      </c>
      <c r="D833" s="1002"/>
      <c r="E833" s="1002"/>
      <c r="F833" s="1002"/>
      <c r="G833" s="1002"/>
      <c r="H833" s="244"/>
    </row>
    <row r="834" spans="1:8" hidden="1">
      <c r="A834" s="225"/>
      <c r="B834" s="118" t="s">
        <v>231</v>
      </c>
      <c r="C834" s="232" t="s">
        <v>524</v>
      </c>
      <c r="D834" s="232"/>
      <c r="E834" s="308"/>
      <c r="F834" s="167"/>
      <c r="G834" s="346"/>
      <c r="H834" s="230"/>
    </row>
    <row r="835" spans="1:8" hidden="1">
      <c r="A835" s="225"/>
      <c r="B835" s="118"/>
      <c r="C835" s="232" t="s">
        <v>525</v>
      </c>
      <c r="D835" s="232"/>
      <c r="E835" s="357" t="s">
        <v>526</v>
      </c>
      <c r="F835" s="358" t="s">
        <v>527</v>
      </c>
      <c r="G835" s="359" t="s">
        <v>528</v>
      </c>
      <c r="H835" s="360" t="s">
        <v>529</v>
      </c>
    </row>
    <row r="836" spans="1:8" hidden="1">
      <c r="A836" s="225"/>
      <c r="B836" s="118"/>
      <c r="C836" s="232" t="s">
        <v>530</v>
      </c>
      <c r="D836" s="232"/>
      <c r="E836" s="361">
        <f>[11]SSR!$C$376</f>
        <v>7669</v>
      </c>
      <c r="F836" s="362">
        <f>[11]SSR!$C$377</f>
        <v>9922</v>
      </c>
      <c r="G836" s="363">
        <f>[11]SSR!$C$378</f>
        <v>11880</v>
      </c>
      <c r="H836" s="364">
        <f>[11]SSR!$C$379</f>
        <v>18480</v>
      </c>
    </row>
    <row r="837" spans="1:8" hidden="1">
      <c r="A837" s="225"/>
      <c r="B837" s="118"/>
      <c r="C837" s="232" t="s">
        <v>531</v>
      </c>
      <c r="D837" s="232"/>
      <c r="E837" s="365">
        <f>TRUNC(E836*5%,2)</f>
        <v>383.45</v>
      </c>
      <c r="F837" s="366">
        <f>TRUNC(F836*5%,2)</f>
        <v>496.1</v>
      </c>
      <c r="G837" s="366">
        <f>TRUNC(G836*5%,2)</f>
        <v>594</v>
      </c>
      <c r="H837" s="367">
        <f>TRUNC(H836*5%,2)</f>
        <v>924</v>
      </c>
    </row>
    <row r="838" spans="1:8" hidden="1">
      <c r="A838" s="225"/>
      <c r="B838" s="118"/>
      <c r="C838" s="232" t="s">
        <v>532</v>
      </c>
      <c r="D838" s="232"/>
      <c r="E838" s="365">
        <f>SUM(E836:E837)</f>
        <v>8052.45</v>
      </c>
      <c r="F838" s="366">
        <f>SUM(F836:F837)</f>
        <v>10418.1</v>
      </c>
      <c r="G838" s="366">
        <f>SUM(G836:G837)</f>
        <v>12474</v>
      </c>
      <c r="H838" s="367">
        <f>SUM(H836:H837)</f>
        <v>19404</v>
      </c>
    </row>
    <row r="839" spans="1:8" ht="18.75" hidden="1" customHeight="1">
      <c r="A839" s="225"/>
      <c r="B839" s="118"/>
      <c r="C839" s="232" t="s">
        <v>533</v>
      </c>
      <c r="D839" s="138">
        <f>'[11]Input (R)'!$D$22</f>
        <v>0.13614999999999999</v>
      </c>
      <c r="E839" s="368">
        <f>TRUNC(E838*$D$839,2)</f>
        <v>1096.3399999999999</v>
      </c>
      <c r="F839" s="369">
        <f>TRUNC(F838*$D$839,2)</f>
        <v>1418.42</v>
      </c>
      <c r="G839" s="369">
        <f>TRUNC(G838*$D$839,2)</f>
        <v>1698.33</v>
      </c>
      <c r="H839" s="369">
        <f>TRUNC(H838*$D$839,2)</f>
        <v>2641.85</v>
      </c>
    </row>
    <row r="840" spans="1:8" s="229" customFormat="1" hidden="1">
      <c r="A840" s="226"/>
      <c r="B840" s="173"/>
      <c r="C840" s="251" t="s">
        <v>534</v>
      </c>
      <c r="D840" s="251"/>
      <c r="E840" s="370">
        <f>SUM(E838:E839)</f>
        <v>9148.7899999999991</v>
      </c>
      <c r="F840" s="371">
        <f>SUM(F838:F839)</f>
        <v>11836.52</v>
      </c>
      <c r="G840" s="371">
        <f>SUM(G838:G839)</f>
        <v>14172.33</v>
      </c>
      <c r="H840" s="371">
        <f>SUM(H838:H839)</f>
        <v>22045.85</v>
      </c>
    </row>
    <row r="841" spans="1:8" hidden="1">
      <c r="A841" s="225"/>
      <c r="B841" s="118"/>
      <c r="C841" s="232"/>
      <c r="D841" s="232"/>
      <c r="E841" s="308"/>
      <c r="F841" s="167"/>
      <c r="G841" s="346"/>
      <c r="H841" s="230"/>
    </row>
    <row r="842" spans="1:8" s="331" customFormat="1">
      <c r="A842" s="330"/>
      <c r="B842" s="184" t="s">
        <v>244</v>
      </c>
      <c r="C842" s="241" t="s">
        <v>535</v>
      </c>
      <c r="D842" s="241"/>
      <c r="E842" s="334"/>
      <c r="F842" s="339"/>
      <c r="G842" s="340"/>
      <c r="H842" s="244"/>
    </row>
    <row r="843" spans="1:8" s="331" customFormat="1">
      <c r="A843" s="330"/>
      <c r="B843" s="184"/>
      <c r="C843" s="241" t="s">
        <v>525</v>
      </c>
      <c r="D843" s="241"/>
      <c r="E843" s="372" t="s">
        <v>526</v>
      </c>
      <c r="F843" s="373" t="s">
        <v>527</v>
      </c>
      <c r="G843" s="374" t="s">
        <v>528</v>
      </c>
      <c r="H843" s="375" t="s">
        <v>529</v>
      </c>
    </row>
    <row r="844" spans="1:8" s="331" customFormat="1">
      <c r="A844" s="330"/>
      <c r="B844" s="184"/>
      <c r="C844" s="241" t="s">
        <v>530</v>
      </c>
      <c r="D844" s="241"/>
      <c r="E844" s="376">
        <f>[11]SSR!$D$376</f>
        <v>7669</v>
      </c>
      <c r="F844" s="377">
        <f>[11]SSR!$D$377</f>
        <v>9922</v>
      </c>
      <c r="G844" s="378">
        <f>[11]SSR!$D$378</f>
        <v>12957</v>
      </c>
      <c r="H844" s="379">
        <f>[11]SSR!$D$379</f>
        <v>20401</v>
      </c>
    </row>
    <row r="845" spans="1:8" s="331" customFormat="1">
      <c r="A845" s="330"/>
      <c r="B845" s="184"/>
      <c r="C845" s="241" t="s">
        <v>536</v>
      </c>
      <c r="D845" s="241"/>
      <c r="E845" s="380">
        <f>TRUNC(E844*5%,2)</f>
        <v>383.45</v>
      </c>
      <c r="F845" s="381">
        <f>TRUNC(F844*5%,2)</f>
        <v>496.1</v>
      </c>
      <c r="G845" s="381">
        <f>TRUNC(G844*5%,2)</f>
        <v>647.85</v>
      </c>
      <c r="H845" s="382">
        <f>TRUNC(H844*5%,2)</f>
        <v>1020.05</v>
      </c>
    </row>
    <row r="846" spans="1:8" s="331" customFormat="1">
      <c r="A846" s="330"/>
      <c r="B846" s="184"/>
      <c r="C846" s="241" t="s">
        <v>532</v>
      </c>
      <c r="D846" s="241"/>
      <c r="E846" s="380">
        <f>SUM(E844:E845)</f>
        <v>8052.45</v>
      </c>
      <c r="F846" s="381">
        <f>SUM(F844:F845)</f>
        <v>10418.1</v>
      </c>
      <c r="G846" s="381">
        <f>SUM(G844:G845)</f>
        <v>13604.85</v>
      </c>
      <c r="H846" s="382">
        <f>SUM(H844:H845)</f>
        <v>21421.05</v>
      </c>
    </row>
    <row r="847" spans="1:8" s="331" customFormat="1" ht="18.75" customHeight="1">
      <c r="A847" s="330"/>
      <c r="B847" s="184"/>
      <c r="C847" s="241" t="s">
        <v>537</v>
      </c>
      <c r="D847" s="201">
        <f>'[11]Input (R)'!$D$22</f>
        <v>0.13614999999999999</v>
      </c>
      <c r="E847" s="383">
        <f>TRUNC(E846*$D$847,2)</f>
        <v>1096.3399999999999</v>
      </c>
      <c r="F847" s="384">
        <f>TRUNC(F846*$D$847,2)</f>
        <v>1418.42</v>
      </c>
      <c r="G847" s="384">
        <f>TRUNC(G846*$D$847,2)</f>
        <v>1852.3</v>
      </c>
      <c r="H847" s="384">
        <f>TRUNC(H846*$D$847,2)</f>
        <v>2916.47</v>
      </c>
    </row>
    <row r="848" spans="1:8" s="238" customFormat="1">
      <c r="A848" s="236"/>
      <c r="B848" s="202"/>
      <c r="C848" s="385" t="s">
        <v>534</v>
      </c>
      <c r="D848" s="385"/>
      <c r="E848" s="386">
        <f>SUM(E846:E847)</f>
        <v>9148.7899999999991</v>
      </c>
      <c r="F848" s="387">
        <f>SUM(F846:F847)</f>
        <v>11836.52</v>
      </c>
      <c r="G848" s="388">
        <f>SUM(G846:G847)</f>
        <v>15457.15</v>
      </c>
      <c r="H848" s="388">
        <f>SUM(H846:H847)</f>
        <v>24337.52</v>
      </c>
    </row>
    <row r="849" spans="1:8">
      <c r="A849" s="225"/>
      <c r="B849" s="118"/>
      <c r="C849" s="232"/>
      <c r="D849" s="232"/>
      <c r="E849" s="308"/>
      <c r="F849" s="167"/>
      <c r="G849" s="346"/>
      <c r="H849" s="230"/>
    </row>
    <row r="850" spans="1:8" hidden="1">
      <c r="A850" s="225"/>
      <c r="B850" s="118">
        <f>B833+1</f>
        <v>47</v>
      </c>
      <c r="C850" s="281" t="s">
        <v>538</v>
      </c>
      <c r="D850" s="281"/>
      <c r="E850" s="1028" t="s">
        <v>524</v>
      </c>
      <c r="F850" s="1029"/>
      <c r="G850" s="1028" t="s">
        <v>539</v>
      </c>
      <c r="H850" s="1029"/>
    </row>
    <row r="851" spans="1:8" hidden="1">
      <c r="A851" s="225"/>
      <c r="B851" s="118"/>
      <c r="C851" s="232" t="s">
        <v>525</v>
      </c>
      <c r="D851" s="232"/>
      <c r="E851" s="359" t="s">
        <v>540</v>
      </c>
      <c r="F851" s="360" t="s">
        <v>526</v>
      </c>
      <c r="G851" s="359" t="s">
        <v>540</v>
      </c>
      <c r="H851" s="360" t="s">
        <v>526</v>
      </c>
    </row>
    <row r="852" spans="1:8" hidden="1">
      <c r="A852" s="225"/>
      <c r="B852" s="118"/>
      <c r="C852" s="232" t="s">
        <v>530</v>
      </c>
      <c r="D852" s="232"/>
      <c r="E852" s="389">
        <f>[11]SSR!$C$384</f>
        <v>7480</v>
      </c>
      <c r="F852" s="364">
        <f>[11]SSR!$C$385</f>
        <v>10780</v>
      </c>
      <c r="G852" s="390">
        <f>[11]SSR!$D$384</f>
        <v>9350</v>
      </c>
      <c r="H852" s="364">
        <f>[11]SSR!$D$385</f>
        <v>13475</v>
      </c>
    </row>
    <row r="853" spans="1:8" hidden="1">
      <c r="A853" s="225"/>
      <c r="B853" s="118"/>
      <c r="C853" s="232" t="s">
        <v>531</v>
      </c>
      <c r="D853" s="232"/>
      <c r="E853" s="365">
        <f>TRUNC(E852*5%,2)</f>
        <v>374</v>
      </c>
      <c r="F853" s="367">
        <f>TRUNC(F852*5%,2)</f>
        <v>539</v>
      </c>
      <c r="G853" s="391">
        <f>TRUNC(G852*5%,2)</f>
        <v>467.5</v>
      </c>
      <c r="H853" s="367">
        <f>TRUNC(H852*5%,2)</f>
        <v>673.75</v>
      </c>
    </row>
    <row r="854" spans="1:8" hidden="1">
      <c r="A854" s="225"/>
      <c r="B854" s="118"/>
      <c r="C854" s="232" t="s">
        <v>532</v>
      </c>
      <c r="D854" s="232"/>
      <c r="E854" s="365">
        <f>SUM(E852:E853)</f>
        <v>7854</v>
      </c>
      <c r="F854" s="367">
        <f>SUM(F852:F853)</f>
        <v>11319</v>
      </c>
      <c r="G854" s="391">
        <f>SUM(G852:G853)</f>
        <v>9817.5</v>
      </c>
      <c r="H854" s="367">
        <f>SUM(H852:H853)</f>
        <v>14148.75</v>
      </c>
    </row>
    <row r="855" spans="1:8" ht="18.75" hidden="1" customHeight="1">
      <c r="A855" s="225"/>
      <c r="B855" s="118"/>
      <c r="C855" s="232" t="s">
        <v>537</v>
      </c>
      <c r="D855" s="138">
        <f>'[11]Input (R)'!$D$22</f>
        <v>0.13614999999999999</v>
      </c>
      <c r="E855" s="368">
        <f>TRUNC(E854*$D$855,2)</f>
        <v>1069.32</v>
      </c>
      <c r="F855" s="369">
        <f>TRUNC(F854*$D$855,2)</f>
        <v>1541.08</v>
      </c>
      <c r="G855" s="369">
        <f>TRUNC(G854*$D$855,2)</f>
        <v>1336.65</v>
      </c>
      <c r="H855" s="369">
        <f>TRUNC(H854*$D$855,2)</f>
        <v>1926.35</v>
      </c>
    </row>
    <row r="856" spans="1:8" s="229" customFormat="1" hidden="1">
      <c r="A856" s="226"/>
      <c r="B856" s="173"/>
      <c r="C856" s="251" t="s">
        <v>534</v>
      </c>
      <c r="D856" s="251"/>
      <c r="E856" s="370">
        <f>SUM(E854:E855)</f>
        <v>8923.32</v>
      </c>
      <c r="F856" s="371">
        <f>SUM(F854:F855)</f>
        <v>12860.08</v>
      </c>
      <c r="G856" s="371">
        <f>SUM(G854:G855)</f>
        <v>11154.15</v>
      </c>
      <c r="H856" s="371">
        <f>SUM(H854:H855)</f>
        <v>16075.1</v>
      </c>
    </row>
    <row r="857" spans="1:8" hidden="1">
      <c r="A857" s="225"/>
      <c r="B857" s="118"/>
      <c r="C857" s="232"/>
      <c r="D857" s="232"/>
      <c r="E857" s="308"/>
      <c r="F857" s="167"/>
      <c r="G857" s="346"/>
      <c r="H857" s="230"/>
    </row>
    <row r="858" spans="1:8" s="331" customFormat="1" ht="31.2">
      <c r="A858" s="330"/>
      <c r="B858" s="184">
        <f>B841+1</f>
        <v>1</v>
      </c>
      <c r="C858" s="353" t="s">
        <v>541</v>
      </c>
      <c r="D858" s="353"/>
      <c r="E858" s="1026" t="s">
        <v>524</v>
      </c>
      <c r="F858" s="1027"/>
      <c r="G858" s="1026" t="s">
        <v>539</v>
      </c>
      <c r="H858" s="1027"/>
    </row>
    <row r="859" spans="1:8" s="331" customFormat="1">
      <c r="A859" s="330"/>
      <c r="B859" s="184"/>
      <c r="C859" s="241" t="s">
        <v>525</v>
      </c>
      <c r="D859" s="241"/>
      <c r="E859" s="374"/>
      <c r="F859" s="375" t="s">
        <v>527</v>
      </c>
      <c r="G859" s="374"/>
      <c r="H859" s="375" t="s">
        <v>527</v>
      </c>
    </row>
    <row r="860" spans="1:8" s="331" customFormat="1">
      <c r="A860" s="330"/>
      <c r="B860" s="184"/>
      <c r="C860" s="241" t="s">
        <v>530</v>
      </c>
      <c r="D860" s="241"/>
      <c r="E860" s="392"/>
      <c r="F860" s="379">
        <v>12285</v>
      </c>
      <c r="G860" s="393"/>
      <c r="H860" s="379">
        <v>13514</v>
      </c>
    </row>
    <row r="861" spans="1:8" s="331" customFormat="1">
      <c r="A861" s="330"/>
      <c r="B861" s="184"/>
      <c r="C861" s="241" t="s">
        <v>531</v>
      </c>
      <c r="D861" s="241"/>
      <c r="E861" s="380"/>
      <c r="F861" s="382">
        <f>TRUNC(F860*5%,2)</f>
        <v>614.25</v>
      </c>
      <c r="G861" s="394"/>
      <c r="H861" s="382">
        <f>TRUNC(H860*5%,2)</f>
        <v>675.7</v>
      </c>
    </row>
    <row r="862" spans="1:8" s="331" customFormat="1">
      <c r="A862" s="330"/>
      <c r="B862" s="184"/>
      <c r="C862" s="241" t="s">
        <v>532</v>
      </c>
      <c r="D862" s="241"/>
      <c r="E862" s="380"/>
      <c r="F862" s="382">
        <f>SUM(F860:F861)</f>
        <v>12899.25</v>
      </c>
      <c r="G862" s="394"/>
      <c r="H862" s="382">
        <f>SUM(H860:H861)</f>
        <v>14189.7</v>
      </c>
    </row>
    <row r="863" spans="1:8" s="331" customFormat="1" ht="18.75" customHeight="1">
      <c r="A863" s="330"/>
      <c r="B863" s="184"/>
      <c r="C863" s="241" t="s">
        <v>537</v>
      </c>
      <c r="D863" s="201">
        <f>'[11]Input (R)'!$D$22</f>
        <v>0.13614999999999999</v>
      </c>
      <c r="E863" s="383"/>
      <c r="F863" s="384">
        <f>TRUNC(F862*$D$855,2)</f>
        <v>1756.23</v>
      </c>
      <c r="G863" s="384"/>
      <c r="H863" s="384">
        <f>TRUNC(H862*$D$855,2)</f>
        <v>1931.92</v>
      </c>
    </row>
    <row r="864" spans="1:8" s="238" customFormat="1">
      <c r="A864" s="236"/>
      <c r="B864" s="202"/>
      <c r="C864" s="385" t="s">
        <v>534</v>
      </c>
      <c r="D864" s="385"/>
      <c r="E864" s="386"/>
      <c r="F864" s="388">
        <f>SUM(F862:F863)</f>
        <v>14655.48</v>
      </c>
      <c r="G864" s="388"/>
      <c r="H864" s="388">
        <f>SUM(H862:H863)</f>
        <v>16121.62</v>
      </c>
    </row>
    <row r="865" spans="1:8">
      <c r="A865" s="225"/>
      <c r="B865" s="118"/>
      <c r="C865" s="232"/>
      <c r="D865" s="232"/>
      <c r="E865" s="308"/>
      <c r="F865" s="167"/>
      <c r="G865" s="346"/>
      <c r="H865" s="230"/>
    </row>
    <row r="866" spans="1:8" hidden="1">
      <c r="A866" s="225"/>
      <c r="B866" s="118">
        <f>B850+1</f>
        <v>48</v>
      </c>
      <c r="C866" s="281" t="s">
        <v>542</v>
      </c>
      <c r="D866" s="232"/>
      <c r="E866" s="264"/>
      <c r="F866" s="110"/>
      <c r="G866" s="110"/>
      <c r="H866" s="110"/>
    </row>
    <row r="867" spans="1:8" hidden="1">
      <c r="A867" s="225"/>
      <c r="B867" s="118"/>
      <c r="C867" s="232" t="s">
        <v>543</v>
      </c>
      <c r="D867" s="232"/>
      <c r="E867" s="395" t="s">
        <v>527</v>
      </c>
      <c r="F867" s="395" t="s">
        <v>528</v>
      </c>
      <c r="G867" s="395" t="s">
        <v>544</v>
      </c>
      <c r="H867" s="395" t="s">
        <v>529</v>
      </c>
    </row>
    <row r="868" spans="1:8" hidden="1">
      <c r="A868" s="225"/>
      <c r="B868" s="118"/>
      <c r="C868" s="232" t="s">
        <v>545</v>
      </c>
      <c r="D868" s="232"/>
      <c r="E868" s="389">
        <v>21</v>
      </c>
      <c r="F868" s="396">
        <v>25</v>
      </c>
      <c r="G868" s="363">
        <v>32</v>
      </c>
      <c r="H868" s="364">
        <v>41</v>
      </c>
    </row>
    <row r="869" spans="1:8" hidden="1">
      <c r="A869" s="225"/>
      <c r="B869" s="118"/>
      <c r="C869" s="232" t="s">
        <v>546</v>
      </c>
      <c r="D869" s="232"/>
      <c r="E869" s="365">
        <f>[11]SSR!$D$403</f>
        <v>67.63</v>
      </c>
      <c r="F869" s="391">
        <f>[11]SSR!$D$403</f>
        <v>67.63</v>
      </c>
      <c r="G869" s="391">
        <f>[11]SSR!$D$403</f>
        <v>67.63</v>
      </c>
      <c r="H869" s="367">
        <f>[11]SSR!$D$403</f>
        <v>67.63</v>
      </c>
    </row>
    <row r="870" spans="1:8" hidden="1">
      <c r="A870" s="225"/>
      <c r="B870" s="118"/>
      <c r="C870" s="232" t="s">
        <v>547</v>
      </c>
      <c r="D870" s="232"/>
      <c r="E870" s="365">
        <f>TRUNC(E868*E869,2)</f>
        <v>1420.23</v>
      </c>
      <c r="F870" s="366">
        <f>TRUNC(F868*F869,2)</f>
        <v>1690.75</v>
      </c>
      <c r="G870" s="366">
        <f>TRUNC(G868*G869,2)</f>
        <v>2164.16</v>
      </c>
      <c r="H870" s="367">
        <f>TRUNC(H868*H869,2)</f>
        <v>2772.83</v>
      </c>
    </row>
    <row r="871" spans="1:8" ht="31.2" hidden="1">
      <c r="A871" s="225"/>
      <c r="B871" s="118"/>
      <c r="C871" s="232" t="s">
        <v>533</v>
      </c>
      <c r="D871" s="138">
        <f>'[11]Input (R)'!$D$22</f>
        <v>0.13614999999999999</v>
      </c>
      <c r="E871" s="365">
        <f>TRUNC(E870*$D$871,2)</f>
        <v>193.36</v>
      </c>
      <c r="F871" s="366">
        <f>TRUNC(F870*$D$871,2)</f>
        <v>230.19</v>
      </c>
      <c r="G871" s="366">
        <f>TRUNC(G870*$D$871,2)</f>
        <v>294.64999999999998</v>
      </c>
      <c r="H871" s="367">
        <f>TRUNC(H870*$D$871,2)</f>
        <v>377.52</v>
      </c>
    </row>
    <row r="872" spans="1:8" s="229" customFormat="1" hidden="1">
      <c r="A872" s="226"/>
      <c r="B872" s="173"/>
      <c r="C872" s="251" t="s">
        <v>548</v>
      </c>
      <c r="D872" s="251"/>
      <c r="E872" s="397">
        <f>SUM(E870:E871)</f>
        <v>1613.5900000000001</v>
      </c>
      <c r="F872" s="398">
        <f>SUM(F870:F871)</f>
        <v>1920.94</v>
      </c>
      <c r="G872" s="398">
        <f>SUM(G870:G871)</f>
        <v>2458.81</v>
      </c>
      <c r="H872" s="399">
        <f>SUM(H870:H871)</f>
        <v>3150.35</v>
      </c>
    </row>
    <row r="873" spans="1:8" hidden="1">
      <c r="A873" s="225"/>
      <c r="B873" s="118"/>
      <c r="C873" s="232"/>
      <c r="D873" s="232"/>
      <c r="E873" s="308"/>
      <c r="F873" s="167"/>
      <c r="G873" s="346"/>
      <c r="H873" s="230"/>
    </row>
    <row r="874" spans="1:8" hidden="1">
      <c r="A874" s="225"/>
      <c r="B874" s="118">
        <f>B866+1</f>
        <v>49</v>
      </c>
      <c r="C874" s="263" t="s">
        <v>549</v>
      </c>
      <c r="D874" s="232"/>
      <c r="E874" s="356"/>
      <c r="F874" s="356"/>
      <c r="G874" s="356"/>
      <c r="H874" s="356"/>
    </row>
    <row r="875" spans="1:8" hidden="1">
      <c r="A875" s="225"/>
      <c r="B875" s="118"/>
      <c r="C875" s="232"/>
      <c r="D875" s="232"/>
      <c r="E875" s="356"/>
      <c r="F875" s="356"/>
      <c r="G875" s="356"/>
      <c r="H875" s="356"/>
    </row>
    <row r="876" spans="1:8" hidden="1">
      <c r="A876" s="225"/>
      <c r="B876" s="118" t="s">
        <v>231</v>
      </c>
      <c r="C876" s="232" t="s">
        <v>550</v>
      </c>
      <c r="D876" s="232"/>
      <c r="E876" s="400" t="s">
        <v>551</v>
      </c>
      <c r="F876" s="400" t="s">
        <v>552</v>
      </c>
      <c r="G876" s="400" t="s">
        <v>553</v>
      </c>
      <c r="H876" s="400" t="s">
        <v>554</v>
      </c>
    </row>
    <row r="877" spans="1:8" hidden="1">
      <c r="A877" s="225"/>
      <c r="B877" s="118"/>
      <c r="C877" s="232" t="s">
        <v>219</v>
      </c>
      <c r="D877" s="232"/>
      <c r="E877" s="401">
        <f>[11]SSR!$D$302</f>
        <v>87</v>
      </c>
      <c r="F877" s="401">
        <f>[11]SSR!$D$303</f>
        <v>105</v>
      </c>
      <c r="G877" s="401">
        <f>[11]SSR!$D$304</f>
        <v>145</v>
      </c>
      <c r="H877" s="401">
        <f>[11]SSR!$D$305</f>
        <v>201</v>
      </c>
    </row>
    <row r="878" spans="1:8" ht="31.2" hidden="1">
      <c r="A878" s="225"/>
      <c r="B878" s="118"/>
      <c r="C878" s="232" t="s">
        <v>537</v>
      </c>
      <c r="D878" s="138">
        <f>'[13]Input (R)'!$D$21</f>
        <v>0.13614999999999999</v>
      </c>
      <c r="E878" s="402">
        <f>TRUNC(E877*D878,2)</f>
        <v>11.84</v>
      </c>
      <c r="F878" s="402">
        <f>TRUNC(F877*D878,2)</f>
        <v>14.29</v>
      </c>
      <c r="G878" s="402">
        <f>TRUNC(G877*D878,2)</f>
        <v>19.739999999999998</v>
      </c>
      <c r="H878" s="402">
        <f>TRUNC(H877*D878,2)</f>
        <v>27.36</v>
      </c>
    </row>
    <row r="879" spans="1:8" s="229" customFormat="1" hidden="1">
      <c r="A879" s="226"/>
      <c r="B879" s="173"/>
      <c r="C879" s="251" t="s">
        <v>548</v>
      </c>
      <c r="D879" s="251"/>
      <c r="E879" s="371">
        <f>SUM(E877:E878)</f>
        <v>98.84</v>
      </c>
      <c r="F879" s="371">
        <f>SUM(F877:F878)</f>
        <v>119.28999999999999</v>
      </c>
      <c r="G879" s="371">
        <f>SUM(G877:G878)</f>
        <v>164.74</v>
      </c>
      <c r="H879" s="371">
        <f>SUM(H877:H878)</f>
        <v>228.36</v>
      </c>
    </row>
    <row r="880" spans="1:8" hidden="1">
      <c r="A880" s="225"/>
      <c r="B880" s="118"/>
      <c r="C880" s="232"/>
      <c r="D880" s="232"/>
      <c r="E880" s="356"/>
      <c r="F880" s="356"/>
      <c r="G880" s="356"/>
      <c r="H880" s="356"/>
    </row>
    <row r="881" spans="1:8" hidden="1">
      <c r="A881" s="225"/>
      <c r="B881" s="118" t="s">
        <v>244</v>
      </c>
      <c r="C881" s="232" t="s">
        <v>555</v>
      </c>
      <c r="D881" s="232"/>
      <c r="E881" s="400" t="s">
        <v>551</v>
      </c>
      <c r="F881" s="400" t="s">
        <v>552</v>
      </c>
      <c r="G881" s="400" t="s">
        <v>553</v>
      </c>
      <c r="H881" s="400" t="s">
        <v>554</v>
      </c>
    </row>
    <row r="882" spans="1:8" hidden="1">
      <c r="A882" s="225"/>
      <c r="B882" s="118"/>
      <c r="C882" s="232" t="s">
        <v>219</v>
      </c>
      <c r="D882" s="232"/>
      <c r="E882" s="401">
        <f>[11]SSR!$D$309</f>
        <v>106</v>
      </c>
      <c r="F882" s="401">
        <f>[11]SSR!$D$310</f>
        <v>135</v>
      </c>
      <c r="G882" s="401">
        <f>[11]SSR!$D$311</f>
        <v>145</v>
      </c>
      <c r="H882" s="401">
        <f>[11]SSR!$D$312</f>
        <v>153</v>
      </c>
    </row>
    <row r="883" spans="1:8" ht="31.2" hidden="1">
      <c r="A883" s="225"/>
      <c r="B883" s="118"/>
      <c r="C883" s="232" t="s">
        <v>537</v>
      </c>
      <c r="D883" s="138">
        <f>'[13]Input (R)'!$D$21</f>
        <v>0.13614999999999999</v>
      </c>
      <c r="E883" s="402">
        <f>TRUNC(E882*D883,2)</f>
        <v>14.43</v>
      </c>
      <c r="F883" s="402">
        <f>TRUNC(F882*D883,2)</f>
        <v>18.38</v>
      </c>
      <c r="G883" s="402">
        <f>TRUNC(G882*D883,2)</f>
        <v>19.739999999999998</v>
      </c>
      <c r="H883" s="402">
        <f>TRUNC(H882*D883,2)</f>
        <v>20.83</v>
      </c>
    </row>
    <row r="884" spans="1:8" s="229" customFormat="1" hidden="1">
      <c r="A884" s="226"/>
      <c r="B884" s="173"/>
      <c r="C884" s="251" t="s">
        <v>548</v>
      </c>
      <c r="D884" s="251"/>
      <c r="E884" s="371">
        <f>SUM(E882:E883)</f>
        <v>120.43</v>
      </c>
      <c r="F884" s="371">
        <f>SUM(F882:F883)</f>
        <v>153.38</v>
      </c>
      <c r="G884" s="371">
        <f>SUM(G882:G883)</f>
        <v>164.74</v>
      </c>
      <c r="H884" s="371">
        <f>SUM(H882:H883)</f>
        <v>173.82999999999998</v>
      </c>
    </row>
    <row r="885" spans="1:8" hidden="1">
      <c r="A885" s="225"/>
      <c r="B885" s="118"/>
      <c r="C885" s="232"/>
      <c r="D885" s="232"/>
      <c r="E885" s="356"/>
      <c r="F885" s="356"/>
      <c r="G885" s="356"/>
      <c r="H885" s="356"/>
    </row>
    <row r="886" spans="1:8" hidden="1">
      <c r="A886" s="225"/>
      <c r="B886" s="118" t="s">
        <v>332</v>
      </c>
      <c r="C886" s="232" t="s">
        <v>556</v>
      </c>
      <c r="D886" s="232"/>
      <c r="E886" s="400" t="s">
        <v>551</v>
      </c>
      <c r="F886" s="400" t="s">
        <v>552</v>
      </c>
      <c r="G886" s="400" t="s">
        <v>553</v>
      </c>
      <c r="H886" s="400" t="s">
        <v>554</v>
      </c>
    </row>
    <row r="887" spans="1:8" hidden="1">
      <c r="A887" s="225"/>
      <c r="B887" s="118"/>
      <c r="C887" s="232" t="s">
        <v>219</v>
      </c>
      <c r="D887" s="232"/>
      <c r="E887" s="401">
        <f>[11]SSR!$D$317</f>
        <v>60</v>
      </c>
      <c r="F887" s="401">
        <f>[11]SSR!$D$318</f>
        <v>75</v>
      </c>
      <c r="G887" s="401">
        <f>[11]SSR!$D$319</f>
        <v>100</v>
      </c>
      <c r="H887" s="401">
        <f>[11]SSR!$D$320</f>
        <v>114</v>
      </c>
    </row>
    <row r="888" spans="1:8" ht="31.2" hidden="1">
      <c r="A888" s="225"/>
      <c r="B888" s="118"/>
      <c r="C888" s="232" t="s">
        <v>537</v>
      </c>
      <c r="D888" s="138">
        <f>'[13]Input (R)'!$D$21</f>
        <v>0.13614999999999999</v>
      </c>
      <c r="E888" s="402">
        <f>TRUNC(E887*D888,2)</f>
        <v>8.16</v>
      </c>
      <c r="F888" s="402">
        <f>TRUNC(F887*D888,2)</f>
        <v>10.210000000000001</v>
      </c>
      <c r="G888" s="402">
        <f>TRUNC(G887*D888,2)</f>
        <v>13.61</v>
      </c>
      <c r="H888" s="402">
        <f>TRUNC(H887*D888,2)</f>
        <v>15.52</v>
      </c>
    </row>
    <row r="889" spans="1:8" s="229" customFormat="1" hidden="1">
      <c r="A889" s="226"/>
      <c r="B889" s="173"/>
      <c r="C889" s="251" t="s">
        <v>548</v>
      </c>
      <c r="D889" s="251"/>
      <c r="E889" s="371">
        <f>SUM(E887:E888)</f>
        <v>68.16</v>
      </c>
      <c r="F889" s="371">
        <f>SUM(F887:F888)</f>
        <v>85.210000000000008</v>
      </c>
      <c r="G889" s="371">
        <f>SUM(G887:G888)</f>
        <v>113.61</v>
      </c>
      <c r="H889" s="371">
        <f>SUM(H887:H888)</f>
        <v>129.52000000000001</v>
      </c>
    </row>
    <row r="890" spans="1:8" hidden="1">
      <c r="A890" s="225"/>
      <c r="B890" s="118"/>
      <c r="C890" s="232"/>
      <c r="D890" s="232"/>
      <c r="E890" s="356"/>
      <c r="F890" s="356"/>
      <c r="G890" s="356"/>
      <c r="H890" s="356"/>
    </row>
    <row r="891" spans="1:8" hidden="1">
      <c r="A891" s="225"/>
      <c r="B891" s="118" t="s">
        <v>334</v>
      </c>
      <c r="C891" s="232" t="s">
        <v>557</v>
      </c>
      <c r="D891" s="232"/>
      <c r="E891" s="400" t="s">
        <v>558</v>
      </c>
      <c r="F891" s="400" t="s">
        <v>559</v>
      </c>
      <c r="G891" s="400" t="s">
        <v>560</v>
      </c>
      <c r="H891" s="400" t="s">
        <v>561</v>
      </c>
    </row>
    <row r="892" spans="1:8" hidden="1">
      <c r="A892" s="225"/>
      <c r="B892" s="118"/>
      <c r="C892" s="232" t="s">
        <v>219</v>
      </c>
      <c r="D892" s="232"/>
      <c r="E892" s="401">
        <f>[11]SSR!$D$325</f>
        <v>100</v>
      </c>
      <c r="F892" s="401">
        <f>[11]SSR!$D$326</f>
        <v>164</v>
      </c>
      <c r="G892" s="401">
        <f>[11]SSR!$D$327</f>
        <v>226</v>
      </c>
      <c r="H892" s="401">
        <f>[11]SSR!$D$328</f>
        <v>345</v>
      </c>
    </row>
    <row r="893" spans="1:8" ht="31.2" hidden="1">
      <c r="A893" s="225"/>
      <c r="B893" s="118"/>
      <c r="C893" s="232" t="s">
        <v>537</v>
      </c>
      <c r="D893" s="138">
        <f>'[13]Input (R)'!$D$21</f>
        <v>0.13614999999999999</v>
      </c>
      <c r="E893" s="402">
        <f>TRUNC(E892*D893,2)</f>
        <v>13.61</v>
      </c>
      <c r="F893" s="402">
        <f>TRUNC(F892*D893,2)</f>
        <v>22.32</v>
      </c>
      <c r="G893" s="402">
        <f>TRUNC(G892*D893,2)</f>
        <v>30.76</v>
      </c>
      <c r="H893" s="402">
        <f>TRUNC(H892*D893,2)</f>
        <v>46.97</v>
      </c>
    </row>
    <row r="894" spans="1:8" s="229" customFormat="1" hidden="1">
      <c r="A894" s="226"/>
      <c r="B894" s="173"/>
      <c r="C894" s="251" t="s">
        <v>548</v>
      </c>
      <c r="D894" s="251"/>
      <c r="E894" s="371">
        <f>SUM(E892:E893)</f>
        <v>113.61</v>
      </c>
      <c r="F894" s="371">
        <f>SUM(F892:F893)</f>
        <v>186.32</v>
      </c>
      <c r="G894" s="371">
        <f>SUM(G892:G893)</f>
        <v>256.76</v>
      </c>
      <c r="H894" s="371">
        <f>SUM(H892:H893)</f>
        <v>391.97</v>
      </c>
    </row>
    <row r="895" spans="1:8" hidden="1">
      <c r="A895" s="225"/>
      <c r="B895" s="118"/>
      <c r="C895" s="232"/>
      <c r="D895" s="232"/>
      <c r="E895" s="356"/>
      <c r="F895" s="356"/>
      <c r="G895" s="356"/>
      <c r="H895" s="356"/>
    </row>
    <row r="896" spans="1:8" hidden="1">
      <c r="A896" s="225"/>
      <c r="B896" s="118" t="s">
        <v>495</v>
      </c>
      <c r="C896" s="232" t="s">
        <v>562</v>
      </c>
      <c r="D896" s="232"/>
      <c r="E896" s="400" t="s">
        <v>551</v>
      </c>
      <c r="F896" s="400" t="s">
        <v>552</v>
      </c>
      <c r="G896" s="400" t="s">
        <v>553</v>
      </c>
      <c r="H896" s="400" t="s">
        <v>554</v>
      </c>
    </row>
    <row r="897" spans="1:8" hidden="1">
      <c r="A897" s="225"/>
      <c r="B897" s="118"/>
      <c r="C897" s="232" t="s">
        <v>219</v>
      </c>
      <c r="D897" s="232"/>
      <c r="E897" s="401">
        <f>[11]SSR!$D$332</f>
        <v>152</v>
      </c>
      <c r="F897" s="401">
        <f>[11]SSR!$D$333</f>
        <v>184</v>
      </c>
      <c r="G897" s="401">
        <f>[11]SSR!$D$334</f>
        <v>324</v>
      </c>
      <c r="H897" s="401">
        <f>[11]SSR!$D$335</f>
        <v>384</v>
      </c>
    </row>
    <row r="898" spans="1:8" ht="31.2" hidden="1">
      <c r="A898" s="225"/>
      <c r="B898" s="118"/>
      <c r="C898" s="232" t="s">
        <v>537</v>
      </c>
      <c r="D898" s="138">
        <f>'[13]Input (R)'!$D$21</f>
        <v>0.13614999999999999</v>
      </c>
      <c r="E898" s="402">
        <f>TRUNC(E897*D898,2)</f>
        <v>20.69</v>
      </c>
      <c r="F898" s="402">
        <f>TRUNC(F897*D898,2)</f>
        <v>25.05</v>
      </c>
      <c r="G898" s="402">
        <f>TRUNC(G897*D898,2)</f>
        <v>44.11</v>
      </c>
      <c r="H898" s="402">
        <f>TRUNC(H897*D898,2)</f>
        <v>52.28</v>
      </c>
    </row>
    <row r="899" spans="1:8" s="229" customFormat="1" hidden="1">
      <c r="A899" s="226"/>
      <c r="B899" s="173"/>
      <c r="C899" s="251" t="s">
        <v>548</v>
      </c>
      <c r="D899" s="251"/>
      <c r="E899" s="371">
        <f>SUM(E897:E898)</f>
        <v>172.69</v>
      </c>
      <c r="F899" s="371">
        <f>SUM(F897:F898)</f>
        <v>209.05</v>
      </c>
      <c r="G899" s="371">
        <f>SUM(G897:G898)</f>
        <v>368.11</v>
      </c>
      <c r="H899" s="371">
        <f>SUM(H897:H898)</f>
        <v>436.28</v>
      </c>
    </row>
    <row r="900" spans="1:8" hidden="1">
      <c r="A900" s="225"/>
      <c r="B900" s="118"/>
      <c r="C900" s="232"/>
      <c r="D900" s="232"/>
      <c r="E900" s="356"/>
      <c r="F900" s="356"/>
      <c r="G900" s="356"/>
      <c r="H900" s="356"/>
    </row>
    <row r="901" spans="1:8" hidden="1">
      <c r="A901" s="225"/>
      <c r="B901" s="118" t="s">
        <v>497</v>
      </c>
      <c r="C901" s="232" t="s">
        <v>563</v>
      </c>
      <c r="D901" s="232"/>
      <c r="E901" s="400" t="s">
        <v>551</v>
      </c>
      <c r="F901" s="400" t="s">
        <v>552</v>
      </c>
      <c r="G901" s="400" t="s">
        <v>553</v>
      </c>
      <c r="H901" s="400" t="s">
        <v>554</v>
      </c>
    </row>
    <row r="902" spans="1:8" hidden="1">
      <c r="A902" s="225"/>
      <c r="B902" s="118"/>
      <c r="C902" s="232" t="s">
        <v>219</v>
      </c>
      <c r="D902" s="232"/>
      <c r="E902" s="401">
        <f>[11]SSR!$D$340</f>
        <v>134</v>
      </c>
      <c r="F902" s="401">
        <f>[11]SSR!$D$341</f>
        <v>175</v>
      </c>
      <c r="G902" s="401">
        <f>[11]SSR!$D$342</f>
        <v>298</v>
      </c>
      <c r="H902" s="401">
        <f>[11]SSR!$D$343</f>
        <v>393</v>
      </c>
    </row>
    <row r="903" spans="1:8" ht="31.2" hidden="1">
      <c r="A903" s="225"/>
      <c r="B903" s="118"/>
      <c r="C903" s="232" t="s">
        <v>537</v>
      </c>
      <c r="D903" s="138">
        <f>'[13]Input (R)'!$D$21</f>
        <v>0.13614999999999999</v>
      </c>
      <c r="E903" s="402">
        <f>TRUNC(E902*D903,2)</f>
        <v>18.239999999999998</v>
      </c>
      <c r="F903" s="402">
        <f>TRUNC(F902*D903,2)</f>
        <v>23.82</v>
      </c>
      <c r="G903" s="402">
        <f>TRUNC(G902*D903,2)</f>
        <v>40.57</v>
      </c>
      <c r="H903" s="402">
        <f>TRUNC(H902*D903,2)</f>
        <v>53.5</v>
      </c>
    </row>
    <row r="904" spans="1:8" s="229" customFormat="1" hidden="1">
      <c r="A904" s="226"/>
      <c r="B904" s="173"/>
      <c r="C904" s="251" t="s">
        <v>548</v>
      </c>
      <c r="D904" s="251"/>
      <c r="E904" s="371">
        <f>SUM(E902:E903)</f>
        <v>152.24</v>
      </c>
      <c r="F904" s="371">
        <f>SUM(F902:F903)</f>
        <v>198.82</v>
      </c>
      <c r="G904" s="371">
        <f>SUM(G902:G903)</f>
        <v>338.57</v>
      </c>
      <c r="H904" s="371">
        <f>SUM(H902:H903)</f>
        <v>446.5</v>
      </c>
    </row>
    <row r="905" spans="1:8" hidden="1">
      <c r="A905" s="225"/>
      <c r="B905" s="118"/>
      <c r="C905" s="232"/>
      <c r="D905" s="232"/>
      <c r="E905" s="308"/>
      <c r="F905" s="167"/>
      <c r="G905" s="346"/>
      <c r="H905" s="230"/>
    </row>
    <row r="906" spans="1:8" s="331" customFormat="1">
      <c r="A906" s="330"/>
      <c r="B906" s="184">
        <f>B874+1</f>
        <v>50</v>
      </c>
      <c r="C906" s="1024" t="s">
        <v>564</v>
      </c>
      <c r="D906" s="1024"/>
      <c r="E906" s="1024"/>
      <c r="F906" s="1024"/>
      <c r="G906" s="1024"/>
      <c r="H906" s="244"/>
    </row>
    <row r="907" spans="1:8" s="331" customFormat="1">
      <c r="A907" s="330"/>
      <c r="B907" s="184"/>
      <c r="C907" s="333" t="s">
        <v>219</v>
      </c>
      <c r="D907" s="333"/>
      <c r="E907" s="334" t="s">
        <v>376</v>
      </c>
      <c r="F907" s="339">
        <v>1</v>
      </c>
      <c r="G907" s="192">
        <f>[11]SSR!$D$386</f>
        <v>93</v>
      </c>
      <c r="H907" s="337">
        <f>TRUNC(G907*F907,2)</f>
        <v>93</v>
      </c>
    </row>
    <row r="908" spans="1:8" s="331" customFormat="1">
      <c r="A908" s="330"/>
      <c r="B908" s="184"/>
      <c r="C908" s="403" t="s">
        <v>565</v>
      </c>
      <c r="D908" s="403"/>
      <c r="E908" s="201">
        <f>'[11]Input (R)'!$D$22</f>
        <v>0.13614999999999999</v>
      </c>
      <c r="F908" s="195" t="s">
        <v>202</v>
      </c>
      <c r="G908" s="192">
        <f>H907</f>
        <v>93</v>
      </c>
      <c r="H908" s="196">
        <f>TRUNC(G908*E908,2)</f>
        <v>12.66</v>
      </c>
    </row>
    <row r="909" spans="1:8" s="238" customFormat="1">
      <c r="A909" s="236"/>
      <c r="B909" s="202"/>
      <c r="C909" s="342" t="s">
        <v>566</v>
      </c>
      <c r="D909" s="342"/>
      <c r="E909" s="343"/>
      <c r="F909" s="344"/>
      <c r="G909" s="404" t="s">
        <v>477</v>
      </c>
      <c r="H909" s="208">
        <f>SUM(H907:H908)</f>
        <v>105.66</v>
      </c>
    </row>
    <row r="910" spans="1:8">
      <c r="A910" s="225"/>
      <c r="B910" s="118"/>
      <c r="C910" s="281"/>
      <c r="D910" s="281"/>
      <c r="E910" s="308"/>
      <c r="F910" s="167"/>
      <c r="G910" s="346"/>
      <c r="H910" s="170"/>
    </row>
    <row r="911" spans="1:8" s="331" customFormat="1">
      <c r="A911" s="330"/>
      <c r="B911" s="184">
        <f>B906+1</f>
        <v>51</v>
      </c>
      <c r="C911" s="1024" t="s">
        <v>567</v>
      </c>
      <c r="D911" s="1024"/>
      <c r="E911" s="1024"/>
      <c r="F911" s="1024"/>
      <c r="G911" s="1024"/>
      <c r="H911" s="244"/>
    </row>
    <row r="912" spans="1:8" s="331" customFormat="1">
      <c r="A912" s="330"/>
      <c r="B912" s="184"/>
      <c r="C912" s="333" t="s">
        <v>219</v>
      </c>
      <c r="D912" s="333"/>
      <c r="E912" s="334" t="s">
        <v>376</v>
      </c>
      <c r="F912" s="339">
        <v>1</v>
      </c>
      <c r="G912" s="192">
        <f>[11]SSR!$D$387</f>
        <v>111</v>
      </c>
      <c r="H912" s="337">
        <f>TRUNC(G912*F912,2)</f>
        <v>111</v>
      </c>
    </row>
    <row r="913" spans="1:8" s="331" customFormat="1">
      <c r="A913" s="330"/>
      <c r="B913" s="184"/>
      <c r="C913" s="199" t="str">
        <f>'[11]Input (R)'!$C$22</f>
        <v>Overheads &amp; Contractors Profit @ 13.615%</v>
      </c>
      <c r="D913" s="200"/>
      <c r="E913" s="201">
        <f>'[11]Input (R)'!$D$22</f>
        <v>0.13614999999999999</v>
      </c>
      <c r="F913" s="195" t="s">
        <v>202</v>
      </c>
      <c r="G913" s="192">
        <f>H912</f>
        <v>111</v>
      </c>
      <c r="H913" s="196">
        <f>TRUNC(G913*E913,2)</f>
        <v>15.11</v>
      </c>
    </row>
    <row r="914" spans="1:8" s="238" customFormat="1">
      <c r="A914" s="236"/>
      <c r="B914" s="202"/>
      <c r="C914" s="342" t="s">
        <v>566</v>
      </c>
      <c r="D914" s="342"/>
      <c r="E914" s="343"/>
      <c r="F914" s="344"/>
      <c r="G914" s="404" t="s">
        <v>477</v>
      </c>
      <c r="H914" s="208">
        <f>SUM(H912:H913)</f>
        <v>126.11</v>
      </c>
    </row>
    <row r="915" spans="1:8">
      <c r="A915" s="225"/>
      <c r="B915" s="118"/>
      <c r="C915" s="232"/>
      <c r="D915" s="232"/>
      <c r="E915" s="308"/>
      <c r="F915" s="167"/>
      <c r="G915" s="346"/>
      <c r="H915" s="230"/>
    </row>
    <row r="916" spans="1:8" ht="19.5" hidden="1" customHeight="1">
      <c r="A916" s="225"/>
      <c r="B916" s="118">
        <f>B911+1</f>
        <v>52</v>
      </c>
      <c r="C916" s="1019" t="s">
        <v>568</v>
      </c>
      <c r="D916" s="1019"/>
      <c r="E916" s="1019"/>
      <c r="F916" s="1019"/>
      <c r="G916" s="1019"/>
      <c r="H916" s="214"/>
    </row>
    <row r="917" spans="1:8" hidden="1">
      <c r="A917" s="225"/>
      <c r="B917" s="118"/>
      <c r="C917" s="232" t="s">
        <v>569</v>
      </c>
      <c r="D917" s="232"/>
      <c r="E917" s="308" t="s">
        <v>215</v>
      </c>
      <c r="F917" s="167">
        <v>1</v>
      </c>
      <c r="G917" s="405">
        <f>[11]SSR!$D$371</f>
        <v>2004</v>
      </c>
      <c r="H917" s="276">
        <f>TRUNC(G917*F917,2)</f>
        <v>2004</v>
      </c>
    </row>
    <row r="918" spans="1:8" hidden="1">
      <c r="A918" s="225"/>
      <c r="B918" s="118"/>
      <c r="C918" s="107" t="str">
        <f>'[11]Input (R)'!$C$22</f>
        <v>Overheads &amp; Contractors Profit @ 13.615%</v>
      </c>
      <c r="D918" s="216"/>
      <c r="E918" s="138">
        <f>'[11]Input (R)'!$D$22</f>
        <v>0.13614999999999999</v>
      </c>
      <c r="F918" s="134" t="s">
        <v>202</v>
      </c>
      <c r="G918" s="132">
        <f>H917</f>
        <v>2004</v>
      </c>
      <c r="H918" s="135">
        <f>TRUNC(G918*E918,2)</f>
        <v>272.83999999999997</v>
      </c>
    </row>
    <row r="919" spans="1:8" s="229" customFormat="1" hidden="1">
      <c r="A919" s="226"/>
      <c r="B919" s="173"/>
      <c r="C919" s="251" t="s">
        <v>295</v>
      </c>
      <c r="D919" s="251"/>
      <c r="E919" s="326"/>
      <c r="F919" s="327"/>
      <c r="G919" s="351"/>
      <c r="H919" s="179">
        <f>SUM(H917:H918)</f>
        <v>2276.84</v>
      </c>
    </row>
    <row r="920" spans="1:8" hidden="1">
      <c r="A920" s="225"/>
      <c r="B920" s="118"/>
      <c r="C920" s="232"/>
      <c r="D920" s="232"/>
      <c r="E920" s="308"/>
      <c r="F920" s="167"/>
      <c r="G920" s="346"/>
      <c r="H920" s="170"/>
    </row>
    <row r="921" spans="1:8" s="331" customFormat="1" ht="29.25" customHeight="1">
      <c r="A921" s="406"/>
      <c r="B921" s="330">
        <f>B916+1</f>
        <v>53</v>
      </c>
      <c r="C921" s="1002" t="s">
        <v>570</v>
      </c>
      <c r="D921" s="1002"/>
      <c r="E921" s="1002"/>
      <c r="F921" s="1002"/>
      <c r="G921" s="1002"/>
    </row>
    <row r="922" spans="1:8" s="331" customFormat="1">
      <c r="A922" s="406"/>
      <c r="B922" s="403"/>
      <c r="C922" s="241" t="s">
        <v>219</v>
      </c>
      <c r="D922" s="241"/>
      <c r="E922" s="332"/>
      <c r="G922" s="340"/>
    </row>
    <row r="923" spans="1:8" s="331" customFormat="1" ht="21.75" customHeight="1">
      <c r="A923" s="406"/>
      <c r="B923" s="403"/>
      <c r="C923" s="407" t="s">
        <v>571</v>
      </c>
      <c r="D923" s="407"/>
      <c r="E923" s="334" t="s">
        <v>470</v>
      </c>
      <c r="F923" s="339">
        <v>1</v>
      </c>
      <c r="G923" s="408">
        <f>[11]SSR!D210</f>
        <v>301</v>
      </c>
      <c r="H923" s="337">
        <f>TRUNC(G923*F923,2)</f>
        <v>301</v>
      </c>
    </row>
    <row r="924" spans="1:8" s="331" customFormat="1">
      <c r="A924" s="330"/>
      <c r="B924" s="184"/>
      <c r="C924" s="199" t="str">
        <f>'[11]Input (R)'!$C$22</f>
        <v>Overheads &amp; Contractors Profit @ 13.615%</v>
      </c>
      <c r="D924" s="200"/>
      <c r="E924" s="201">
        <f>'[11]Input (R)'!$D$22</f>
        <v>0.13614999999999999</v>
      </c>
      <c r="F924" s="195" t="s">
        <v>202</v>
      </c>
      <c r="G924" s="192">
        <f>H923</f>
        <v>301</v>
      </c>
      <c r="H924" s="196">
        <f>TRUNC(G924*E924,2)</f>
        <v>40.98</v>
      </c>
    </row>
    <row r="925" spans="1:8" s="238" customFormat="1">
      <c r="A925" s="409"/>
      <c r="B925" s="410"/>
      <c r="C925" s="385" t="s">
        <v>572</v>
      </c>
      <c r="D925" s="385"/>
      <c r="E925" s="411"/>
      <c r="G925" s="345"/>
      <c r="H925" s="412">
        <f>SUM(H923:H924)</f>
        <v>341.98</v>
      </c>
    </row>
    <row r="926" spans="1:8">
      <c r="A926" s="225"/>
      <c r="B926" s="118"/>
      <c r="C926" s="232"/>
      <c r="D926" s="232"/>
      <c r="E926" s="308"/>
      <c r="F926" s="167"/>
      <c r="G926" s="346"/>
      <c r="H926" s="170"/>
    </row>
    <row r="927" spans="1:8" ht="19.5" hidden="1" customHeight="1">
      <c r="A927" s="225"/>
      <c r="B927" s="118">
        <f>B921+1</f>
        <v>54</v>
      </c>
      <c r="C927" s="1019" t="s">
        <v>573</v>
      </c>
      <c r="D927" s="1019"/>
      <c r="E927" s="1019"/>
      <c r="F927" s="1019"/>
      <c r="G927" s="1019"/>
      <c r="H927" s="170"/>
    </row>
    <row r="928" spans="1:8" hidden="1">
      <c r="A928" s="225"/>
      <c r="B928" s="172"/>
      <c r="C928" s="232" t="s">
        <v>569</v>
      </c>
      <c r="D928" s="232"/>
      <c r="E928" s="308" t="s">
        <v>148</v>
      </c>
      <c r="F928" s="167">
        <v>1</v>
      </c>
      <c r="G928" s="405">
        <f>[11]SSR!$D$223</f>
        <v>7</v>
      </c>
      <c r="H928" s="276">
        <f>TRUNC(G928*F928,2)</f>
        <v>7</v>
      </c>
    </row>
    <row r="929" spans="1:8" hidden="1">
      <c r="A929" s="225"/>
      <c r="B929" s="118"/>
      <c r="C929" s="66" t="str">
        <f>'[11]Input (R)'!$C$21</f>
        <v xml:space="preserve"> Add M.B.A allowence 20.00% on labour</v>
      </c>
      <c r="D929" s="66"/>
      <c r="E929" s="133">
        <f>'[11]Input (R)'!$D$21</f>
        <v>0</v>
      </c>
      <c r="F929" s="134" t="s">
        <v>202</v>
      </c>
      <c r="G929" s="132">
        <f>[11]SSR!$F$223</f>
        <v>1</v>
      </c>
      <c r="H929" s="135">
        <f>TRUNC(G929*E929,2)</f>
        <v>0</v>
      </c>
    </row>
    <row r="930" spans="1:8" hidden="1">
      <c r="A930" s="225"/>
      <c r="B930" s="118"/>
      <c r="C930" s="347" t="s">
        <v>483</v>
      </c>
      <c r="D930" s="347"/>
      <c r="E930" s="308"/>
      <c r="F930" s="167"/>
      <c r="G930" s="405"/>
      <c r="H930" s="276">
        <f>SUM(H928:H929)</f>
        <v>7</v>
      </c>
    </row>
    <row r="931" spans="1:8" hidden="1">
      <c r="A931" s="225"/>
      <c r="B931" s="118"/>
      <c r="C931" s="107" t="str">
        <f>'[11]Input (R)'!$C$22</f>
        <v>Overheads &amp; Contractors Profit @ 13.615%</v>
      </c>
      <c r="D931" s="216"/>
      <c r="E931" s="138">
        <f>'[11]Input (R)'!$D$22</f>
        <v>0.13614999999999999</v>
      </c>
      <c r="F931" s="134" t="s">
        <v>202</v>
      </c>
      <c r="G931" s="132">
        <f>H930</f>
        <v>7</v>
      </c>
      <c r="H931" s="135">
        <f>TRUNC(G931*E931,2)</f>
        <v>0.95</v>
      </c>
    </row>
    <row r="932" spans="1:8" s="229" customFormat="1" hidden="1">
      <c r="A932" s="226"/>
      <c r="B932" s="173"/>
      <c r="C932" s="251" t="s">
        <v>574</v>
      </c>
      <c r="D932" s="251"/>
      <c r="E932" s="326"/>
      <c r="F932" s="327"/>
      <c r="G932" s="351"/>
      <c r="H932" s="179">
        <f>SUM(H930:H931)</f>
        <v>7.95</v>
      </c>
    </row>
    <row r="933" spans="1:8" hidden="1">
      <c r="A933" s="225"/>
      <c r="B933" s="118"/>
      <c r="C933" s="232"/>
      <c r="D933" s="232"/>
      <c r="E933" s="308"/>
      <c r="F933" s="167"/>
      <c r="G933" s="346"/>
      <c r="H933" s="170"/>
    </row>
    <row r="934" spans="1:8" ht="60" hidden="1" customHeight="1">
      <c r="A934" s="413"/>
      <c r="B934" s="225">
        <f>B927+1</f>
        <v>55</v>
      </c>
      <c r="C934" s="994" t="s">
        <v>575</v>
      </c>
      <c r="D934" s="994"/>
      <c r="E934" s="994"/>
      <c r="F934" s="994"/>
      <c r="G934" s="994"/>
      <c r="H934" s="110"/>
    </row>
    <row r="935" spans="1:8" hidden="1">
      <c r="A935" s="413"/>
      <c r="B935" s="172"/>
      <c r="C935" s="232" t="s">
        <v>576</v>
      </c>
      <c r="D935" s="232"/>
      <c r="E935" s="264"/>
      <c r="F935" s="110"/>
      <c r="G935" s="346"/>
      <c r="H935" s="110"/>
    </row>
    <row r="936" spans="1:8" hidden="1">
      <c r="A936" s="413"/>
      <c r="B936" s="172"/>
      <c r="C936" s="232" t="s">
        <v>577</v>
      </c>
      <c r="D936" s="232"/>
      <c r="E936" s="308" t="s">
        <v>148</v>
      </c>
      <c r="F936" s="167">
        <v>1</v>
      </c>
      <c r="G936" s="405">
        <v>2133</v>
      </c>
      <c r="H936" s="276">
        <f>TRUNC(G936*F936,2)</f>
        <v>2133</v>
      </c>
    </row>
    <row r="937" spans="1:8" hidden="1">
      <c r="A937" s="225"/>
      <c r="B937" s="118"/>
      <c r="C937" s="107" t="str">
        <f>'[11]Input (R)'!$C$22</f>
        <v>Overheads &amp; Contractors Profit @ 13.615%</v>
      </c>
      <c r="D937" s="216"/>
      <c r="E937" s="138">
        <f>'[11]Input (R)'!$D$22</f>
        <v>0.13614999999999999</v>
      </c>
      <c r="F937" s="134" t="s">
        <v>202</v>
      </c>
      <c r="G937" s="132">
        <f>H936</f>
        <v>2133</v>
      </c>
      <c r="H937" s="135">
        <f>TRUNC(G937*E937,2)</f>
        <v>290.39999999999998</v>
      </c>
    </row>
    <row r="938" spans="1:8" s="229" customFormat="1" hidden="1">
      <c r="A938" s="414"/>
      <c r="B938" s="265"/>
      <c r="C938" s="251" t="s">
        <v>578</v>
      </c>
      <c r="D938" s="251"/>
      <c r="E938" s="415"/>
      <c r="G938" s="351"/>
      <c r="H938" s="416">
        <f>SUM(H936:H937)</f>
        <v>2423.4</v>
      </c>
    </row>
    <row r="939" spans="1:8" hidden="1">
      <c r="A939" s="413"/>
      <c r="B939" s="172"/>
      <c r="C939" s="232"/>
      <c r="D939" s="232"/>
      <c r="E939" s="264"/>
      <c r="F939" s="110"/>
      <c r="G939" s="346"/>
      <c r="H939" s="417"/>
    </row>
    <row r="940" spans="1:8" hidden="1">
      <c r="A940" s="413"/>
      <c r="B940" s="118">
        <f>B934+1</f>
        <v>56</v>
      </c>
      <c r="C940" s="281" t="s">
        <v>579</v>
      </c>
      <c r="D940" s="281"/>
      <c r="E940" s="316"/>
      <c r="F940" s="281"/>
      <c r="G940" s="281"/>
      <c r="H940" s="214"/>
    </row>
    <row r="941" spans="1:8" ht="28.2" hidden="1">
      <c r="A941" s="413"/>
      <c r="B941" s="118"/>
      <c r="C941" s="232" t="s">
        <v>569</v>
      </c>
      <c r="D941" s="232"/>
      <c r="E941" s="418" t="s">
        <v>580</v>
      </c>
      <c r="F941" s="167">
        <v>1</v>
      </c>
      <c r="G941" s="405">
        <f>[11]SSR!$D$373</f>
        <v>56</v>
      </c>
      <c r="H941" s="276">
        <f>TRUNC(G941*F941,2)</f>
        <v>56</v>
      </c>
    </row>
    <row r="942" spans="1:8" hidden="1">
      <c r="A942" s="225"/>
      <c r="B942" s="118"/>
      <c r="C942" s="66" t="str">
        <f>'[11]Input (R)'!$C$21</f>
        <v xml:space="preserve"> Add M.B.A allowence 20.00% on labour</v>
      </c>
      <c r="D942" s="66"/>
      <c r="E942" s="133">
        <f>'[11]Input (R)'!$D$21</f>
        <v>0</v>
      </c>
      <c r="F942" s="134" t="s">
        <v>202</v>
      </c>
      <c r="G942" s="132">
        <f>SUM(H939:H941)</f>
        <v>56</v>
      </c>
      <c r="H942" s="135">
        <f>TRUNC(G942*E942,2)</f>
        <v>0</v>
      </c>
    </row>
    <row r="943" spans="1:8" hidden="1">
      <c r="A943" s="413"/>
      <c r="B943" s="118"/>
      <c r="C943" s="347" t="s">
        <v>483</v>
      </c>
      <c r="D943" s="347"/>
      <c r="E943" s="308"/>
      <c r="F943" s="167"/>
      <c r="G943" s="405"/>
      <c r="H943" s="276">
        <f>SUM(H941:H942)</f>
        <v>56</v>
      </c>
    </row>
    <row r="944" spans="1:8" hidden="1">
      <c r="A944" s="225"/>
      <c r="B944" s="118"/>
      <c r="C944" s="107" t="str">
        <f>'[11]Input (R)'!$C$22</f>
        <v>Overheads &amp; Contractors Profit @ 13.615%</v>
      </c>
      <c r="D944" s="216"/>
      <c r="E944" s="138">
        <f>'[11]Input (R)'!$D$22</f>
        <v>0.13614999999999999</v>
      </c>
      <c r="F944" s="134" t="s">
        <v>202</v>
      </c>
      <c r="G944" s="132">
        <f>H943</f>
        <v>56</v>
      </c>
      <c r="H944" s="135">
        <f>TRUNC(G944*E944,2)</f>
        <v>7.62</v>
      </c>
    </row>
    <row r="945" spans="1:14" s="229" customFormat="1" hidden="1">
      <c r="A945" s="414"/>
      <c r="B945" s="173"/>
      <c r="C945" s="251" t="s">
        <v>581</v>
      </c>
      <c r="D945" s="251"/>
      <c r="E945" s="326"/>
      <c r="F945" s="327"/>
      <c r="G945" s="351"/>
      <c r="H945" s="179">
        <f>SUM(H943:H944)</f>
        <v>63.62</v>
      </c>
    </row>
    <row r="946" spans="1:14" hidden="1">
      <c r="A946" s="413"/>
      <c r="B946" s="118"/>
      <c r="C946" s="232"/>
      <c r="D946" s="232"/>
      <c r="E946" s="308"/>
      <c r="F946" s="167"/>
      <c r="G946" s="346"/>
      <c r="H946" s="170"/>
    </row>
    <row r="947" spans="1:14" ht="73.5" hidden="1" customHeight="1">
      <c r="A947" s="419"/>
      <c r="B947" s="419">
        <f>B940+1</f>
        <v>57</v>
      </c>
      <c r="C947" s="994" t="s">
        <v>582</v>
      </c>
      <c r="D947" s="994"/>
      <c r="E947" s="994"/>
      <c r="F947" s="994"/>
      <c r="G947" s="994"/>
      <c r="H947" s="170"/>
    </row>
    <row r="948" spans="1:14" hidden="1">
      <c r="A948" s="118"/>
      <c r="B948" s="118"/>
      <c r="C948" s="66" t="s">
        <v>583</v>
      </c>
      <c r="D948" s="110"/>
      <c r="E948" s="118" t="s">
        <v>151</v>
      </c>
      <c r="F948" s="420">
        <v>5.0999999999999996</v>
      </c>
      <c r="G948" s="355">
        <v>1.8</v>
      </c>
      <c r="H948" s="356">
        <f>TRUNC(G948*F948,2)</f>
        <v>9.18</v>
      </c>
      <c r="M948" s="346"/>
      <c r="N948" s="170"/>
    </row>
    <row r="949" spans="1:14" hidden="1">
      <c r="A949" s="118"/>
      <c r="B949" s="118"/>
      <c r="C949" s="66" t="s">
        <v>584</v>
      </c>
      <c r="D949" s="110"/>
      <c r="E949" s="118" t="s">
        <v>151</v>
      </c>
      <c r="F949" s="420">
        <v>2.25</v>
      </c>
      <c r="G949" s="355">
        <v>1</v>
      </c>
      <c r="H949" s="356">
        <f>TRUNC(G949*F949,2)</f>
        <v>2.25</v>
      </c>
      <c r="M949" s="346"/>
      <c r="N949" s="170"/>
    </row>
    <row r="950" spans="1:14" hidden="1">
      <c r="A950" s="118"/>
      <c r="B950" s="118"/>
      <c r="C950" s="66" t="s">
        <v>585</v>
      </c>
      <c r="D950" s="110"/>
      <c r="E950" s="118" t="s">
        <v>151</v>
      </c>
      <c r="F950" s="420">
        <f>0.75*1.8</f>
        <v>1.35</v>
      </c>
      <c r="G950" s="355">
        <v>7.84</v>
      </c>
      <c r="H950" s="356">
        <f>TRUNC(G950*F950,2)</f>
        <v>10.58</v>
      </c>
      <c r="M950" s="346"/>
      <c r="N950" s="170"/>
    </row>
    <row r="951" spans="1:14" hidden="1">
      <c r="A951" s="118"/>
      <c r="B951" s="118"/>
      <c r="C951" s="66"/>
      <c r="D951" s="110"/>
      <c r="E951" s="264"/>
      <c r="F951" s="420"/>
      <c r="G951" s="110"/>
      <c r="H951" s="356">
        <f>SUM(H948:H950)</f>
        <v>22.009999999999998</v>
      </c>
    </row>
    <row r="952" spans="1:14" hidden="1">
      <c r="A952" s="118"/>
      <c r="B952" s="118"/>
      <c r="C952" s="66"/>
      <c r="D952" s="110"/>
      <c r="E952" s="421">
        <f>H951</f>
        <v>22.009999999999998</v>
      </c>
      <c r="F952" s="354" t="s">
        <v>376</v>
      </c>
      <c r="G952" s="422">
        <f>$H$454</f>
        <v>63.5</v>
      </c>
      <c r="H952" s="422">
        <f>TRUNC(H951*G952,2)</f>
        <v>1397.63</v>
      </c>
      <c r="M952" s="422"/>
      <c r="N952" s="417"/>
    </row>
    <row r="953" spans="1:14" hidden="1">
      <c r="A953" s="118"/>
      <c r="B953" s="118"/>
      <c r="C953" s="66" t="s">
        <v>586</v>
      </c>
      <c r="D953" s="110"/>
      <c r="E953" s="264" t="s">
        <v>382</v>
      </c>
      <c r="F953" s="420">
        <v>1</v>
      </c>
      <c r="G953" s="65">
        <f>[11]SSR!$D$208</f>
        <v>151</v>
      </c>
      <c r="H953" s="422">
        <f>F953*G953</f>
        <v>151</v>
      </c>
    </row>
    <row r="954" spans="1:14" hidden="1">
      <c r="A954" s="118"/>
      <c r="B954" s="118"/>
      <c r="C954" s="66" t="s">
        <v>587</v>
      </c>
      <c r="D954" s="110"/>
      <c r="E954" s="264" t="s">
        <v>382</v>
      </c>
      <c r="F954" s="420">
        <v>4</v>
      </c>
      <c r="G954" s="65">
        <v>23</v>
      </c>
      <c r="H954" s="422">
        <f>F954*G954</f>
        <v>92</v>
      </c>
    </row>
    <row r="955" spans="1:14" hidden="1">
      <c r="A955" s="420"/>
      <c r="B955" s="118"/>
      <c r="C955" s="66" t="s">
        <v>588</v>
      </c>
      <c r="D955" s="110"/>
      <c r="E955" s="264"/>
      <c r="F955" s="110"/>
      <c r="G955" s="110"/>
      <c r="H955" s="422">
        <f>SUM(H952:H954)</f>
        <v>1640.63</v>
      </c>
      <c r="M955" s="313"/>
    </row>
    <row r="956" spans="1:14" hidden="1">
      <c r="A956" s="225"/>
      <c r="B956" s="118"/>
      <c r="C956" s="107" t="str">
        <f>'[11]Input (R)'!$C$22</f>
        <v>Overheads &amp; Contractors Profit @ 13.615%</v>
      </c>
      <c r="D956" s="138">
        <f>'[11]Input (R)'!$D$22</f>
        <v>0.13614999999999999</v>
      </c>
      <c r="E956" s="423" t="s">
        <v>202</v>
      </c>
      <c r="F956" s="132">
        <f>H955</f>
        <v>1640.63</v>
      </c>
      <c r="G956" s="110"/>
      <c r="H956" s="128">
        <f>TRUNC(F956*D956,2)</f>
        <v>223.37</v>
      </c>
    </row>
    <row r="957" spans="1:14" s="229" customFormat="1" hidden="1">
      <c r="A957" s="414"/>
      <c r="B957" s="173"/>
      <c r="C957" s="67" t="s">
        <v>589</v>
      </c>
      <c r="E957" s="415"/>
      <c r="H957" s="412">
        <f>SUM(H955:H956)</f>
        <v>1864</v>
      </c>
      <c r="M957" s="351"/>
    </row>
    <row r="958" spans="1:14" hidden="1">
      <c r="A958" s="413"/>
      <c r="B958" s="172"/>
      <c r="C958" s="232"/>
      <c r="D958" s="232"/>
      <c r="E958" s="264"/>
      <c r="F958" s="110"/>
      <c r="G958" s="346"/>
      <c r="H958" s="417"/>
    </row>
    <row r="959" spans="1:14" ht="16.5" hidden="1" customHeight="1">
      <c r="A959" s="991" t="s">
        <v>590</v>
      </c>
      <c r="B959" s="172"/>
      <c r="C959" s="1034" t="s">
        <v>591</v>
      </c>
      <c r="D959" s="1034"/>
      <c r="E959" s="1034"/>
      <c r="F959" s="1034"/>
      <c r="G959" s="1034"/>
      <c r="H959" s="417"/>
    </row>
    <row r="960" spans="1:14" ht="48.75" hidden="1" customHeight="1">
      <c r="A960" s="991"/>
      <c r="B960" s="172">
        <f>B947+1</f>
        <v>58</v>
      </c>
      <c r="C960" s="1035" t="s">
        <v>592</v>
      </c>
      <c r="D960" s="1035"/>
      <c r="E960" s="1035"/>
      <c r="F960" s="1035"/>
      <c r="G960" s="1035"/>
      <c r="H960" s="417"/>
    </row>
    <row r="961" spans="1:10" hidden="1">
      <c r="A961" s="991"/>
      <c r="B961" s="172"/>
      <c r="C961" s="424" t="s">
        <v>593</v>
      </c>
      <c r="D961" s="424"/>
      <c r="E961" s="425"/>
      <c r="F961" s="425"/>
      <c r="G961" s="426"/>
      <c r="H961" s="427"/>
    </row>
    <row r="962" spans="1:10" hidden="1">
      <c r="A962" s="991"/>
      <c r="B962" s="172"/>
      <c r="C962" s="424" t="s">
        <v>594</v>
      </c>
      <c r="D962" s="424"/>
      <c r="E962" s="425"/>
      <c r="F962" s="425"/>
      <c r="G962" s="426"/>
      <c r="H962" s="427"/>
    </row>
    <row r="963" spans="1:10" hidden="1">
      <c r="A963" s="991"/>
      <c r="B963" s="172"/>
      <c r="C963" s="428" t="s">
        <v>239</v>
      </c>
      <c r="D963" s="428"/>
      <c r="E963" s="425"/>
      <c r="F963" s="425"/>
      <c r="G963" s="426"/>
      <c r="H963" s="427"/>
    </row>
    <row r="964" spans="1:10" hidden="1">
      <c r="A964" s="991"/>
      <c r="B964" s="172"/>
      <c r="C964" s="424" t="s">
        <v>240</v>
      </c>
      <c r="D964" s="424"/>
      <c r="E964" s="425" t="s">
        <v>118</v>
      </c>
      <c r="F964" s="429" t="s">
        <v>241</v>
      </c>
      <c r="G964" s="430"/>
      <c r="H964" s="427"/>
    </row>
    <row r="965" spans="1:10" hidden="1">
      <c r="A965" s="991"/>
      <c r="B965" s="172"/>
      <c r="C965" s="424" t="s">
        <v>595</v>
      </c>
      <c r="D965" s="424"/>
      <c r="E965" s="425" t="s">
        <v>118</v>
      </c>
      <c r="F965" s="429">
        <v>0.6</v>
      </c>
      <c r="G965" s="65">
        <f>[11]SSR!$D$75</f>
        <v>535</v>
      </c>
      <c r="H965" s="431">
        <f>ROUND(F965*G965,2)</f>
        <v>321</v>
      </c>
      <c r="J965" s="65"/>
    </row>
    <row r="966" spans="1:10" hidden="1">
      <c r="A966" s="413"/>
      <c r="B966" s="172"/>
      <c r="C966" s="424" t="s">
        <v>26</v>
      </c>
      <c r="D966" s="424"/>
      <c r="E966" s="425" t="s">
        <v>118</v>
      </c>
      <c r="F966" s="429">
        <v>0.65</v>
      </c>
      <c r="G966" s="132">
        <f>[11]SSR!$D$86</f>
        <v>370</v>
      </c>
      <c r="H966" s="431">
        <f>ROUND(F966*G966,2)</f>
        <v>240.5</v>
      </c>
      <c r="J966" s="128"/>
    </row>
    <row r="967" spans="1:10" hidden="1">
      <c r="A967" s="225"/>
      <c r="B967" s="118"/>
      <c r="C967" s="66" t="str">
        <f>'[11]Input (R)'!$C$21</f>
        <v xml:space="preserve"> Add M.B.A allowence 20.00% on labour</v>
      </c>
      <c r="D967" s="66"/>
      <c r="E967" s="133">
        <f>'[11]Input (R)'!$D$21</f>
        <v>0</v>
      </c>
      <c r="F967" s="134" t="s">
        <v>202</v>
      </c>
      <c r="G967" s="132">
        <f>SUM(H965:H966)</f>
        <v>561.5</v>
      </c>
      <c r="H967" s="135">
        <f>TRUNC(G967*E967,2)</f>
        <v>0</v>
      </c>
    </row>
    <row r="968" spans="1:10" hidden="1">
      <c r="A968" s="413"/>
      <c r="B968" s="172"/>
      <c r="C968" s="424" t="s">
        <v>267</v>
      </c>
      <c r="D968" s="424"/>
      <c r="E968" s="425"/>
      <c r="F968" s="429"/>
      <c r="G968" s="426"/>
      <c r="H968" s="427"/>
    </row>
    <row r="969" spans="1:10" ht="31.2" hidden="1">
      <c r="A969" s="413"/>
      <c r="B969" s="172"/>
      <c r="C969" s="424" t="s">
        <v>596</v>
      </c>
      <c r="D969" s="424" t="str">
        <f>[11]SSR!$C$215</f>
        <v>BMT-J.03</v>
      </c>
      <c r="E969" s="425" t="s">
        <v>597</v>
      </c>
      <c r="F969" s="429">
        <v>0.6</v>
      </c>
      <c r="G969" s="430">
        <f>[11]SSR!$D$215</f>
        <v>110</v>
      </c>
      <c r="H969" s="431">
        <f>ROUND(F969*G969,2)</f>
        <v>66</v>
      </c>
    </row>
    <row r="970" spans="1:10" ht="15.75" hidden="1" customHeight="1">
      <c r="A970" s="413"/>
      <c r="B970" s="172"/>
      <c r="C970" s="424" t="s">
        <v>598</v>
      </c>
      <c r="D970" s="432" t="str">
        <f>[11]SSR!$C$217</f>
        <v>BMT-H.144</v>
      </c>
      <c r="E970" s="425" t="s">
        <v>597</v>
      </c>
      <c r="F970" s="429">
        <v>1.25</v>
      </c>
      <c r="G970" s="430">
        <f>[11]SSR!$D$217</f>
        <v>190</v>
      </c>
      <c r="H970" s="431">
        <f>ROUND(F970*G970,2)</f>
        <v>237.5</v>
      </c>
    </row>
    <row r="971" spans="1:10" ht="31.2" hidden="1">
      <c r="A971" s="413"/>
      <c r="B971" s="172"/>
      <c r="C971" s="424" t="s">
        <v>599</v>
      </c>
      <c r="D971" s="424"/>
      <c r="E971" s="133">
        <v>0.01</v>
      </c>
      <c r="F971" s="134" t="s">
        <v>202</v>
      </c>
      <c r="G971" s="132">
        <f>SUM(H969:H970)</f>
        <v>303.5</v>
      </c>
      <c r="H971" s="135">
        <f>TRUNC(G971*E971,2)</f>
        <v>3.03</v>
      </c>
    </row>
    <row r="972" spans="1:10" hidden="1">
      <c r="A972" s="413"/>
      <c r="B972" s="172"/>
      <c r="C972" s="424" t="s">
        <v>600</v>
      </c>
      <c r="D972" s="424"/>
      <c r="E972" s="425"/>
      <c r="F972" s="425"/>
      <c r="G972" s="426"/>
      <c r="H972" s="433">
        <f>SUM(H965:H971)</f>
        <v>868.03</v>
      </c>
    </row>
    <row r="973" spans="1:10" hidden="1">
      <c r="A973" s="413"/>
      <c r="B973" s="172"/>
      <c r="C973" s="107" t="str">
        <f>'[11]Input (R)'!$C$22</f>
        <v>Overheads &amp; Contractors Profit @ 13.615%</v>
      </c>
      <c r="D973" s="138">
        <f>'[11]Input (R)'!$D$22</f>
        <v>0.13614999999999999</v>
      </c>
      <c r="E973" s="423" t="s">
        <v>202</v>
      </c>
      <c r="F973" s="132">
        <f>H972</f>
        <v>868.03</v>
      </c>
      <c r="G973" s="110"/>
      <c r="H973" s="128">
        <f>TRUNC(F973*D973,2)</f>
        <v>118.18</v>
      </c>
    </row>
    <row r="974" spans="1:10" hidden="1">
      <c r="A974" s="413"/>
      <c r="B974" s="172"/>
      <c r="C974" s="424" t="s">
        <v>601</v>
      </c>
      <c r="D974" s="424"/>
      <c r="E974" s="425"/>
      <c r="F974" s="425"/>
      <c r="G974" s="426"/>
      <c r="H974" s="433">
        <f>SUM(H972:H973)</f>
        <v>986.21</v>
      </c>
    </row>
    <row r="975" spans="1:10" s="229" customFormat="1" hidden="1">
      <c r="A975" s="414"/>
      <c r="B975" s="265"/>
      <c r="C975" s="434" t="s">
        <v>602</v>
      </c>
      <c r="D975" s="434"/>
      <c r="E975" s="435"/>
      <c r="F975" s="435"/>
      <c r="G975" s="436"/>
      <c r="H975" s="437">
        <f>ROUND(H974/10,2)</f>
        <v>98.62</v>
      </c>
    </row>
    <row r="976" spans="1:10" hidden="1">
      <c r="A976" s="413"/>
      <c r="B976" s="172"/>
      <c r="C976" s="424"/>
      <c r="D976" s="424"/>
      <c r="E976" s="425"/>
      <c r="F976" s="426"/>
      <c r="G976" s="426"/>
      <c r="H976" s="430"/>
    </row>
    <row r="977" spans="1:9" s="441" customFormat="1" ht="33.75" hidden="1" customHeight="1">
      <c r="A977" s="438"/>
      <c r="B977" s="439">
        <f>B960+1</f>
        <v>59</v>
      </c>
      <c r="C977" s="1030" t="s">
        <v>603</v>
      </c>
      <c r="D977" s="1030"/>
      <c r="E977" s="1030"/>
      <c r="F977" s="1030"/>
      <c r="G977" s="1030"/>
      <c r="H977" s="440"/>
    </row>
    <row r="978" spans="1:9" s="441" customFormat="1" hidden="1">
      <c r="A978" s="438"/>
      <c r="B978" s="439"/>
      <c r="C978" s="442" t="s">
        <v>604</v>
      </c>
      <c r="D978" s="442"/>
      <c r="E978" s="443"/>
      <c r="G978" s="444"/>
      <c r="H978" s="440"/>
    </row>
    <row r="979" spans="1:9" s="441" customFormat="1" hidden="1">
      <c r="A979" s="438"/>
      <c r="B979" s="439"/>
      <c r="C979" s="442" t="s">
        <v>605</v>
      </c>
      <c r="D979" s="442"/>
      <c r="E979" s="443"/>
      <c r="G979" s="444"/>
      <c r="H979" s="440"/>
    </row>
    <row r="980" spans="1:9" s="441" customFormat="1" ht="62.4" hidden="1">
      <c r="A980" s="438"/>
      <c r="B980" s="439"/>
      <c r="C980" s="442" t="s">
        <v>606</v>
      </c>
      <c r="D980" s="442"/>
      <c r="E980" s="445" t="s">
        <v>607</v>
      </c>
      <c r="F980" s="446">
        <v>7.5</v>
      </c>
      <c r="G980" s="447">
        <f>130/2.4</f>
        <v>54.166666666666671</v>
      </c>
      <c r="H980" s="448">
        <f>ROUND(F980*G980,2)</f>
        <v>406.25</v>
      </c>
    </row>
    <row r="981" spans="1:9" s="441" customFormat="1" ht="31.2" hidden="1">
      <c r="A981" s="438"/>
      <c r="B981" s="439"/>
      <c r="C981" s="442" t="s">
        <v>608</v>
      </c>
      <c r="D981" s="442"/>
      <c r="E981" s="445" t="s">
        <v>607</v>
      </c>
      <c r="F981" s="446">
        <v>10.98</v>
      </c>
      <c r="G981" s="447">
        <f>G980</f>
        <v>54.166666666666671</v>
      </c>
      <c r="H981" s="448">
        <f>ROUND(F981*G981,2)</f>
        <v>594.75</v>
      </c>
      <c r="I981" s="449"/>
    </row>
    <row r="982" spans="1:9" s="441" customFormat="1" hidden="1">
      <c r="A982" s="438"/>
      <c r="B982" s="439"/>
      <c r="C982" s="442" t="s">
        <v>609</v>
      </c>
      <c r="D982" s="442"/>
      <c r="E982" s="445"/>
      <c r="F982" s="446"/>
      <c r="G982" s="447"/>
      <c r="H982" s="448">
        <f>SUM(H980:H981)</f>
        <v>1001</v>
      </c>
    </row>
    <row r="983" spans="1:9" s="441" customFormat="1" ht="31.2" hidden="1">
      <c r="A983" s="438"/>
      <c r="B983" s="439"/>
      <c r="C983" s="442" t="s">
        <v>610</v>
      </c>
      <c r="D983" s="442"/>
      <c r="E983" s="445"/>
      <c r="F983" s="446"/>
      <c r="G983" s="447"/>
      <c r="H983" s="448">
        <f>ROUNDUP(H982*20%,2)</f>
        <v>200.2</v>
      </c>
    </row>
    <row r="984" spans="1:9" s="441" customFormat="1" hidden="1">
      <c r="A984" s="438"/>
      <c r="B984" s="439"/>
      <c r="C984" s="442" t="s">
        <v>611</v>
      </c>
      <c r="D984" s="442"/>
      <c r="E984" s="445"/>
      <c r="F984" s="446"/>
      <c r="G984" s="447"/>
      <c r="H984" s="448"/>
    </row>
    <row r="985" spans="1:9" s="441" customFormat="1" hidden="1">
      <c r="A985" s="438"/>
      <c r="B985" s="439"/>
      <c r="C985" s="442" t="s">
        <v>612</v>
      </c>
      <c r="D985" s="442"/>
      <c r="E985" s="445" t="s">
        <v>118</v>
      </c>
      <c r="F985" s="446">
        <v>0.5</v>
      </c>
      <c r="G985" s="447"/>
      <c r="H985" s="448">
        <f>ROUND(F985*G985,2)</f>
        <v>0</v>
      </c>
    </row>
    <row r="986" spans="1:9" s="441" customFormat="1" hidden="1">
      <c r="A986" s="438"/>
      <c r="B986" s="439"/>
      <c r="C986" s="450" t="s">
        <v>613</v>
      </c>
      <c r="D986" s="442"/>
      <c r="E986" s="451">
        <f>'[11]Input (R)'!$D$21</f>
        <v>0</v>
      </c>
      <c r="F986" s="452" t="s">
        <v>202</v>
      </c>
      <c r="G986" s="453">
        <f>SUM(H984:H985)</f>
        <v>0</v>
      </c>
      <c r="H986" s="454">
        <f>TRUNC(G986*E986,2)</f>
        <v>0</v>
      </c>
    </row>
    <row r="987" spans="1:9" s="441" customFormat="1" hidden="1">
      <c r="A987" s="438"/>
      <c r="B987" s="439"/>
      <c r="C987" s="442"/>
      <c r="D987" s="442"/>
      <c r="E987" s="445"/>
      <c r="F987" s="446"/>
      <c r="G987" s="447"/>
      <c r="H987" s="448">
        <f>SUM(H983:H986)</f>
        <v>200.2</v>
      </c>
    </row>
    <row r="988" spans="1:9" s="441" customFormat="1" hidden="1">
      <c r="A988" s="438"/>
      <c r="B988" s="439"/>
      <c r="C988" s="442" t="s">
        <v>614</v>
      </c>
      <c r="D988" s="442"/>
      <c r="E988" s="445"/>
      <c r="F988" s="446"/>
      <c r="G988" s="447"/>
      <c r="H988" s="448">
        <f>H987*1%</f>
        <v>2.0019999999999998</v>
      </c>
    </row>
    <row r="989" spans="1:9" s="441" customFormat="1" hidden="1">
      <c r="A989" s="438"/>
      <c r="B989" s="439"/>
      <c r="C989" s="442" t="s">
        <v>615</v>
      </c>
      <c r="D989" s="442"/>
      <c r="E989" s="445"/>
      <c r="F989" s="446"/>
      <c r="G989" s="447"/>
      <c r="H989" s="448">
        <f>H987*1%</f>
        <v>2.0019999999999998</v>
      </c>
    </row>
    <row r="990" spans="1:9" s="441" customFormat="1" hidden="1">
      <c r="A990" s="438"/>
      <c r="B990" s="439"/>
      <c r="C990" s="442" t="s">
        <v>616</v>
      </c>
      <c r="D990" s="442"/>
      <c r="E990" s="445"/>
      <c r="F990" s="446"/>
      <c r="G990" s="447"/>
      <c r="H990" s="448">
        <f>SUM(H987:H989)</f>
        <v>204.20400000000001</v>
      </c>
    </row>
    <row r="991" spans="1:9" s="441" customFormat="1" hidden="1">
      <c r="A991" s="455"/>
      <c r="B991" s="456"/>
      <c r="C991" s="439" t="str">
        <f>'[11]Input (R)'!$C$22</f>
        <v>Overheads &amp; Contractors Profit @ 13.615%</v>
      </c>
      <c r="D991" s="457"/>
      <c r="E991" s="458">
        <f>'[11]Input (R)'!$D$22</f>
        <v>0.13614999999999999</v>
      </c>
      <c r="F991" s="452" t="s">
        <v>202</v>
      </c>
      <c r="G991" s="453">
        <f>H990</f>
        <v>204.20400000000001</v>
      </c>
      <c r="H991" s="454">
        <f>TRUNC(G991*E991,2)</f>
        <v>27.8</v>
      </c>
    </row>
    <row r="992" spans="1:9" s="441" customFormat="1" hidden="1">
      <c r="A992" s="438"/>
      <c r="B992" s="439"/>
      <c r="C992" s="442" t="s">
        <v>617</v>
      </c>
      <c r="D992" s="442"/>
      <c r="E992" s="445"/>
      <c r="F992" s="446"/>
      <c r="G992" s="447"/>
      <c r="H992" s="448">
        <f>SUM(H990:H991)</f>
        <v>232.00400000000002</v>
      </c>
    </row>
    <row r="993" spans="1:8" s="441" customFormat="1" hidden="1">
      <c r="A993" s="438"/>
      <c r="B993" s="439"/>
      <c r="C993" s="442" t="s">
        <v>618</v>
      </c>
      <c r="D993" s="442"/>
      <c r="E993" s="445"/>
      <c r="F993" s="446"/>
      <c r="G993" s="447"/>
      <c r="H993" s="459">
        <f>ROUNDUP(H992/3,2)</f>
        <v>77.34</v>
      </c>
    </row>
    <row r="994" spans="1:8" s="441" customFormat="1" hidden="1">
      <c r="A994" s="438"/>
      <c r="B994" s="439"/>
      <c r="C994" s="442"/>
      <c r="D994" s="442"/>
      <c r="E994" s="445"/>
      <c r="F994" s="446"/>
      <c r="G994" s="447"/>
      <c r="H994" s="448"/>
    </row>
    <row r="995" spans="1:8" s="441" customFormat="1" hidden="1">
      <c r="A995" s="1031" t="s">
        <v>619</v>
      </c>
      <c r="B995" s="439"/>
      <c r="C995" s="460" t="s">
        <v>620</v>
      </c>
      <c r="D995" s="455"/>
      <c r="E995" s="461"/>
      <c r="F995" s="462"/>
      <c r="G995" s="447"/>
      <c r="H995" s="448"/>
    </row>
    <row r="996" spans="1:8" s="441" customFormat="1" hidden="1">
      <c r="A996" s="1031"/>
      <c r="B996" s="439"/>
      <c r="C996" s="463"/>
      <c r="D996" s="463"/>
      <c r="E996" s="445"/>
      <c r="F996" s="446"/>
      <c r="G996" s="447"/>
      <c r="H996" s="448"/>
    </row>
    <row r="997" spans="1:8" s="441" customFormat="1" ht="48.75" hidden="1" customHeight="1">
      <c r="A997" s="1031"/>
      <c r="B997" s="439"/>
      <c r="C997" s="1030" t="s">
        <v>621</v>
      </c>
      <c r="D997" s="1030"/>
      <c r="E997" s="1030"/>
      <c r="F997" s="1030"/>
      <c r="G997" s="1030"/>
      <c r="H997" s="448"/>
    </row>
    <row r="998" spans="1:8" s="441" customFormat="1" hidden="1">
      <c r="A998" s="1031"/>
      <c r="B998" s="439"/>
      <c r="C998" s="463" t="s">
        <v>622</v>
      </c>
      <c r="D998" s="463"/>
      <c r="E998" s="443"/>
      <c r="G998" s="444"/>
      <c r="H998" s="440"/>
    </row>
    <row r="999" spans="1:8" s="441" customFormat="1" ht="19.5" hidden="1" customHeight="1">
      <c r="A999" s="1031"/>
      <c r="B999" s="439"/>
      <c r="C999" s="463" t="s">
        <v>623</v>
      </c>
      <c r="D999" s="463"/>
      <c r="E999" s="443"/>
      <c r="G999" s="444"/>
      <c r="H999" s="440"/>
    </row>
    <row r="1000" spans="1:8" s="441" customFormat="1" hidden="1">
      <c r="A1000" s="1031"/>
      <c r="B1000" s="439"/>
      <c r="C1000" s="463" t="s">
        <v>624</v>
      </c>
      <c r="D1000" s="463"/>
      <c r="E1000" s="461"/>
      <c r="F1000" s="464"/>
      <c r="G1000" s="462"/>
      <c r="H1000" s="440"/>
    </row>
    <row r="1001" spans="1:8" s="441" customFormat="1" hidden="1">
      <c r="A1001" s="1031"/>
      <c r="B1001" s="439"/>
      <c r="C1001" s="463" t="s">
        <v>625</v>
      </c>
      <c r="D1001" s="463"/>
      <c r="E1001" s="461"/>
      <c r="F1001" s="464"/>
      <c r="G1001" s="462"/>
      <c r="H1001" s="440"/>
    </row>
    <row r="1002" spans="1:8" s="441" customFormat="1" hidden="1">
      <c r="A1002" s="438"/>
      <c r="B1002" s="439"/>
      <c r="C1002" s="463" t="s">
        <v>626</v>
      </c>
      <c r="D1002" s="463"/>
      <c r="E1002" s="465"/>
      <c r="F1002" s="466" t="s">
        <v>627</v>
      </c>
      <c r="G1002" s="467">
        <v>10</v>
      </c>
      <c r="H1002" s="462" t="s">
        <v>21</v>
      </c>
    </row>
    <row r="1003" spans="1:8" s="441" customFormat="1" hidden="1">
      <c r="A1003" s="438"/>
      <c r="B1003" s="439"/>
      <c r="C1003" s="468" t="s">
        <v>273</v>
      </c>
      <c r="D1003" s="468"/>
      <c r="E1003" s="443"/>
      <c r="G1003" s="444"/>
      <c r="H1003" s="440"/>
    </row>
    <row r="1004" spans="1:8" s="441" customFormat="1" hidden="1">
      <c r="A1004" s="438"/>
      <c r="B1004" s="439"/>
      <c r="C1004" s="469" t="s">
        <v>628</v>
      </c>
      <c r="D1004" s="470"/>
      <c r="E1004" s="445" t="s">
        <v>21</v>
      </c>
      <c r="F1004" s="446">
        <v>10</v>
      </c>
      <c r="G1004" s="447">
        <f>'[14]LEAD STATEMENT-2015-16'!$O$20</f>
        <v>432.7</v>
      </c>
      <c r="H1004" s="448">
        <f>G1004*F1004</f>
        <v>4327</v>
      </c>
    </row>
    <row r="1005" spans="1:8" s="441" customFormat="1" hidden="1">
      <c r="A1005" s="438"/>
      <c r="B1005" s="439"/>
      <c r="C1005" s="463" t="s">
        <v>629</v>
      </c>
      <c r="D1005" s="463"/>
      <c r="E1005" s="445" t="s">
        <v>21</v>
      </c>
      <c r="F1005" s="446">
        <v>4</v>
      </c>
      <c r="G1005" s="447">
        <f>'[14]LEAD STATEMENT-2015-16'!$O$12</f>
        <v>560.08000000000004</v>
      </c>
      <c r="H1005" s="448">
        <f>G1005*F1005</f>
        <v>2240.3200000000002</v>
      </c>
    </row>
    <row r="1006" spans="1:8" s="441" customFormat="1" ht="31.2" hidden="1">
      <c r="A1006" s="438"/>
      <c r="B1006" s="439"/>
      <c r="C1006" s="463" t="s">
        <v>630</v>
      </c>
      <c r="D1006" s="463"/>
      <c r="E1006" s="443"/>
    </row>
    <row r="1007" spans="1:8" s="441" customFormat="1" ht="31.2" hidden="1">
      <c r="A1007" s="438"/>
      <c r="B1007" s="439"/>
      <c r="C1007" s="463" t="s">
        <v>631</v>
      </c>
      <c r="D1007" s="463"/>
      <c r="E1007" s="443"/>
    </row>
    <row r="1008" spans="1:8" s="441" customFormat="1" hidden="1">
      <c r="A1008" s="438"/>
      <c r="B1008" s="439"/>
      <c r="C1008" s="468" t="s">
        <v>632</v>
      </c>
      <c r="D1008" s="468"/>
      <c r="E1008" s="443"/>
      <c r="G1008" s="444"/>
      <c r="H1008" s="440"/>
    </row>
    <row r="1009" spans="1:8" s="441" customFormat="1" hidden="1">
      <c r="A1009" s="438"/>
      <c r="B1009" s="439"/>
      <c r="C1009" s="468" t="s">
        <v>633</v>
      </c>
      <c r="D1009" s="468"/>
      <c r="E1009" s="471" t="s">
        <v>634</v>
      </c>
      <c r="F1009" s="471" t="s">
        <v>634</v>
      </c>
      <c r="G1009" s="471" t="s">
        <v>634</v>
      </c>
      <c r="H1009" s="472" t="s">
        <v>634</v>
      </c>
    </row>
    <row r="1010" spans="1:8" s="441" customFormat="1" hidden="1">
      <c r="A1010" s="438"/>
      <c r="B1010" s="439"/>
      <c r="C1010" s="463" t="s">
        <v>278</v>
      </c>
      <c r="D1010" s="463"/>
      <c r="E1010" s="445"/>
      <c r="F1010" s="446"/>
      <c r="G1010" s="447"/>
      <c r="H1010" s="448"/>
    </row>
    <row r="1011" spans="1:8" s="441" customFormat="1" hidden="1">
      <c r="A1011" s="438"/>
      <c r="B1011" s="439"/>
      <c r="C1011" s="463" t="s">
        <v>255</v>
      </c>
      <c r="D1011" s="463"/>
      <c r="E1011" s="445" t="s">
        <v>635</v>
      </c>
      <c r="F1011" s="446">
        <v>0.5</v>
      </c>
      <c r="G1011" s="447"/>
      <c r="H1011" s="448">
        <f>G1011*F1011</f>
        <v>0</v>
      </c>
    </row>
    <row r="1012" spans="1:8" s="441" customFormat="1" hidden="1">
      <c r="A1012" s="438"/>
      <c r="B1012" s="439"/>
      <c r="C1012" s="463" t="s">
        <v>636</v>
      </c>
      <c r="D1012" s="463"/>
      <c r="E1012" s="445" t="s">
        <v>635</v>
      </c>
      <c r="F1012" s="446">
        <v>1</v>
      </c>
      <c r="G1012" s="447"/>
      <c r="H1012" s="448">
        <f>G1012*F1012</f>
        <v>0</v>
      </c>
    </row>
    <row r="1013" spans="1:8" s="441" customFormat="1" hidden="1">
      <c r="A1013" s="438"/>
      <c r="B1013" s="439"/>
      <c r="C1013" s="463" t="s">
        <v>637</v>
      </c>
      <c r="D1013" s="463"/>
      <c r="E1013" s="445" t="s">
        <v>635</v>
      </c>
      <c r="F1013" s="446">
        <v>4</v>
      </c>
      <c r="G1013" s="447"/>
      <c r="H1013" s="448">
        <f>G1013*F1013</f>
        <v>0</v>
      </c>
    </row>
    <row r="1014" spans="1:8" s="441" customFormat="1" hidden="1">
      <c r="A1014" s="455"/>
      <c r="B1014" s="456"/>
      <c r="C1014" s="473" t="str">
        <f>'[11]Input (R)'!$C$21</f>
        <v xml:space="preserve"> Add M.B.A allowence 20.00% on labour</v>
      </c>
      <c r="D1014" s="473"/>
      <c r="E1014" s="451">
        <f>'[11]Input (R)'!$D$21</f>
        <v>0</v>
      </c>
      <c r="F1014" s="452" t="s">
        <v>202</v>
      </c>
      <c r="G1014" s="453">
        <f>SUM(H1011:H1013)</f>
        <v>0</v>
      </c>
      <c r="H1014" s="454">
        <f>TRUNC(G1014*E1014,2)</f>
        <v>0</v>
      </c>
    </row>
    <row r="1015" spans="1:8" s="441" customFormat="1" hidden="1">
      <c r="A1015" s="438"/>
      <c r="B1015" s="439"/>
      <c r="C1015" s="463" t="s">
        <v>588</v>
      </c>
      <c r="D1015" s="463"/>
      <c r="E1015" s="443"/>
      <c r="G1015" s="444"/>
      <c r="H1015" s="440">
        <f>SUM(H1004:H1014)</f>
        <v>6567.32</v>
      </c>
    </row>
    <row r="1016" spans="1:8" s="441" customFormat="1" hidden="1">
      <c r="A1016" s="455"/>
      <c r="B1016" s="456"/>
      <c r="C1016" s="439" t="str">
        <f>'[11]Input (R)'!$C$22</f>
        <v>Overheads &amp; Contractors Profit @ 13.615%</v>
      </c>
      <c r="D1016" s="457"/>
      <c r="E1016" s="458">
        <f>'[11]Input (R)'!$D$22</f>
        <v>0.13614999999999999</v>
      </c>
      <c r="F1016" s="452" t="s">
        <v>202</v>
      </c>
      <c r="G1016" s="453">
        <f>H1015</f>
        <v>6567.32</v>
      </c>
      <c r="H1016" s="454">
        <f>TRUNC(G1016*E1016,2)</f>
        <v>894.14</v>
      </c>
    </row>
    <row r="1017" spans="1:8" s="441" customFormat="1" hidden="1">
      <c r="A1017" s="438"/>
      <c r="B1017" s="439"/>
      <c r="C1017" s="439" t="s">
        <v>638</v>
      </c>
      <c r="D1017" s="439"/>
      <c r="E1017" s="458"/>
      <c r="F1017" s="452"/>
      <c r="G1017" s="474"/>
      <c r="H1017" s="454">
        <f>SUM(H1015:H1016)</f>
        <v>7461.46</v>
      </c>
    </row>
    <row r="1018" spans="1:8" s="441" customFormat="1" hidden="1">
      <c r="A1018" s="438"/>
      <c r="B1018" s="439"/>
      <c r="C1018" s="463" t="s">
        <v>639</v>
      </c>
      <c r="D1018" s="463"/>
      <c r="E1018" s="443"/>
      <c r="G1018" s="444"/>
      <c r="H1018" s="475">
        <f>TRUNC(H1017/10,2)</f>
        <v>746.14</v>
      </c>
    </row>
    <row r="1019" spans="1:8" ht="9.75" hidden="1" customHeight="1">
      <c r="A1019" s="413"/>
      <c r="B1019" s="172"/>
      <c r="C1019" s="232"/>
      <c r="D1019" s="232"/>
      <c r="E1019" s="264"/>
      <c r="F1019" s="110"/>
      <c r="G1019" s="346"/>
      <c r="H1019" s="417"/>
    </row>
    <row r="1020" spans="1:8" hidden="1">
      <c r="A1020" s="413"/>
      <c r="B1020" s="172"/>
      <c r="C1020" s="476" t="s">
        <v>640</v>
      </c>
      <c r="D1020" s="110"/>
      <c r="E1020" s="264"/>
      <c r="F1020" s="110"/>
      <c r="G1020" s="346"/>
      <c r="H1020" s="417"/>
    </row>
    <row r="1021" spans="1:8" ht="9.75" hidden="1" customHeight="1">
      <c r="A1021" s="413"/>
      <c r="B1021" s="172"/>
      <c r="C1021" s="232"/>
      <c r="D1021" s="232"/>
      <c r="E1021" s="264"/>
      <c r="F1021" s="110"/>
      <c r="G1021" s="346"/>
      <c r="H1021" s="417"/>
    </row>
    <row r="1022" spans="1:8" s="117" customFormat="1" hidden="1">
      <c r="A1022" s="119">
        <v>1</v>
      </c>
      <c r="B1022" s="119">
        <f>B1010+1</f>
        <v>1</v>
      </c>
      <c r="C1022" s="166" t="s">
        <v>229</v>
      </c>
      <c r="D1022" s="166"/>
      <c r="E1022" s="163"/>
      <c r="F1022" s="118" t="s">
        <v>12</v>
      </c>
      <c r="G1022" s="164"/>
      <c r="H1022" s="210"/>
    </row>
    <row r="1023" spans="1:8" s="117" customFormat="1" ht="61.5" hidden="1" customHeight="1">
      <c r="A1023" s="991" t="s">
        <v>230</v>
      </c>
      <c r="B1023" s="220" t="s">
        <v>231</v>
      </c>
      <c r="C1023" s="994" t="s">
        <v>232</v>
      </c>
      <c r="D1023" s="994"/>
      <c r="E1023" s="994"/>
      <c r="F1023" s="994"/>
      <c r="G1023" s="994"/>
      <c r="H1023" s="255"/>
    </row>
    <row r="1024" spans="1:8" s="117" customFormat="1" ht="31.5" hidden="1" customHeight="1">
      <c r="A1024" s="991"/>
      <c r="B1024" s="220"/>
      <c r="C1024" s="1032" t="s">
        <v>233</v>
      </c>
      <c r="D1024" s="1033"/>
      <c r="E1024" s="1033"/>
      <c r="F1024" s="1033"/>
      <c r="G1024" s="1033"/>
      <c r="H1024" s="210"/>
    </row>
    <row r="1025" spans="1:8" s="117" customFormat="1" hidden="1">
      <c r="A1025" s="991"/>
      <c r="B1025" s="220"/>
      <c r="C1025" s="166" t="s">
        <v>234</v>
      </c>
      <c r="D1025" s="166"/>
      <c r="E1025" s="163"/>
      <c r="F1025" s="118"/>
      <c r="G1025" s="164"/>
      <c r="H1025" s="210"/>
    </row>
    <row r="1026" spans="1:8" s="117" customFormat="1" hidden="1">
      <c r="A1026" s="991"/>
      <c r="B1026" s="220"/>
      <c r="C1026" s="166" t="s">
        <v>235</v>
      </c>
      <c r="D1026" s="166"/>
      <c r="E1026" s="163"/>
      <c r="F1026" s="118"/>
      <c r="G1026" s="164"/>
      <c r="H1026" s="210"/>
    </row>
    <row r="1027" spans="1:8" s="117" customFormat="1" hidden="1">
      <c r="A1027" s="991"/>
      <c r="B1027" s="220"/>
      <c r="C1027" s="166" t="s">
        <v>236</v>
      </c>
      <c r="D1027" s="166"/>
      <c r="E1027" s="163"/>
      <c r="F1027" s="118"/>
      <c r="G1027" s="164"/>
      <c r="H1027" s="210"/>
    </row>
    <row r="1028" spans="1:8" s="117" customFormat="1" hidden="1">
      <c r="A1028" s="991"/>
      <c r="B1028" s="220"/>
      <c r="C1028" s="166" t="s">
        <v>237</v>
      </c>
      <c r="D1028" s="166"/>
      <c r="E1028" s="163"/>
      <c r="F1028" s="118"/>
      <c r="G1028" s="164"/>
      <c r="H1028" s="210"/>
    </row>
    <row r="1029" spans="1:8" s="117" customFormat="1" hidden="1">
      <c r="A1029" s="119"/>
      <c r="B1029" s="220"/>
      <c r="C1029" s="166" t="s">
        <v>238</v>
      </c>
      <c r="D1029" s="166"/>
      <c r="E1029" s="163"/>
      <c r="F1029" s="118"/>
      <c r="G1029" s="164"/>
      <c r="H1029" s="210"/>
    </row>
    <row r="1030" spans="1:8" s="117" customFormat="1" hidden="1">
      <c r="A1030" s="119"/>
      <c r="B1030" s="220"/>
      <c r="C1030" s="212" t="s">
        <v>239</v>
      </c>
      <c r="D1030" s="212"/>
      <c r="E1030" s="163"/>
      <c r="F1030" s="118"/>
      <c r="G1030" s="164"/>
      <c r="H1030" s="210"/>
    </row>
    <row r="1031" spans="1:8" s="117" customFormat="1" hidden="1">
      <c r="A1031" s="119"/>
      <c r="B1031" s="220"/>
      <c r="C1031" s="166" t="s">
        <v>240</v>
      </c>
      <c r="D1031" s="166"/>
      <c r="E1031" s="163" t="s">
        <v>118</v>
      </c>
      <c r="F1031" s="213" t="s">
        <v>241</v>
      </c>
      <c r="G1031" s="164"/>
      <c r="H1031" s="210"/>
    </row>
    <row r="1032" spans="1:8" s="117" customFormat="1" hidden="1">
      <c r="A1032" s="119"/>
      <c r="B1032" s="220"/>
      <c r="C1032" s="166" t="s">
        <v>26</v>
      </c>
      <c r="D1032" s="166"/>
      <c r="E1032" s="163" t="s">
        <v>118</v>
      </c>
      <c r="F1032" s="213">
        <v>3.64</v>
      </c>
      <c r="G1032" s="132">
        <f>[11]SSR!$D$86</f>
        <v>370</v>
      </c>
      <c r="H1032" s="164">
        <f>TRUNC(G1032*F1032,2)</f>
        <v>1346.8</v>
      </c>
    </row>
    <row r="1033" spans="1:8" s="117" customFormat="1" hidden="1">
      <c r="A1033" s="119"/>
      <c r="B1033" s="220"/>
      <c r="C1033" s="66" t="str">
        <f>'[11]Input (R)'!$C$21</f>
        <v xml:space="preserve"> Add M.B.A allowence 20.00% on labour</v>
      </c>
      <c r="D1033" s="66"/>
      <c r="E1033" s="133">
        <f>'[11]Input (R)'!$D$21</f>
        <v>0</v>
      </c>
      <c r="F1033" s="134" t="s">
        <v>202</v>
      </c>
      <c r="G1033" s="132">
        <f>H1032</f>
        <v>1346.8</v>
      </c>
      <c r="H1033" s="135">
        <f>TRUNC(G1033*E1033,2)</f>
        <v>0</v>
      </c>
    </row>
    <row r="1034" spans="1:8" s="117" customFormat="1" hidden="1">
      <c r="A1034" s="119"/>
      <c r="B1034" s="220"/>
      <c r="C1034" s="214" t="s">
        <v>205</v>
      </c>
      <c r="D1034" s="214"/>
      <c r="E1034" s="215"/>
      <c r="F1034" s="134"/>
      <c r="G1034" s="132"/>
      <c r="H1034" s="135">
        <f>SUM(H1032:H1033)</f>
        <v>1346.8</v>
      </c>
    </row>
    <row r="1035" spans="1:8" s="180" customFormat="1" hidden="1">
      <c r="A1035" s="221"/>
      <c r="B1035" s="222"/>
      <c r="C1035" s="477" t="s">
        <v>639</v>
      </c>
      <c r="D1035" s="477"/>
      <c r="E1035" s="478"/>
      <c r="F1035" s="155"/>
      <c r="G1035" s="479"/>
      <c r="H1035" s="305">
        <f>TRUNC(H1034/10,2)</f>
        <v>134.68</v>
      </c>
    </row>
    <row r="1036" spans="1:8" hidden="1">
      <c r="A1036" s="413"/>
      <c r="B1036" s="172"/>
      <c r="C1036" s="232"/>
      <c r="D1036" s="232"/>
      <c r="E1036" s="264"/>
      <c r="F1036" s="110"/>
      <c r="G1036" s="346"/>
      <c r="H1036" s="417"/>
    </row>
    <row r="1037" spans="1:8" s="117" customFormat="1" ht="31.5" hidden="1" customHeight="1">
      <c r="A1037" s="991" t="s">
        <v>641</v>
      </c>
      <c r="B1037" s="119">
        <f>B110+1</f>
        <v>9</v>
      </c>
      <c r="C1037" s="994" t="s">
        <v>642</v>
      </c>
      <c r="D1037" s="994"/>
      <c r="E1037" s="994"/>
      <c r="F1037" s="994"/>
      <c r="G1037" s="994"/>
      <c r="H1037" s="164"/>
    </row>
    <row r="1038" spans="1:8" s="117" customFormat="1" hidden="1">
      <c r="A1038" s="991"/>
      <c r="B1038" s="220"/>
      <c r="C1038" s="166" t="s">
        <v>643</v>
      </c>
      <c r="D1038" s="166"/>
      <c r="E1038" s="118"/>
      <c r="F1038" s="166"/>
      <c r="G1038" s="214"/>
      <c r="H1038" s="164"/>
    </row>
    <row r="1039" spans="1:8" s="117" customFormat="1" hidden="1">
      <c r="A1039" s="991"/>
      <c r="B1039" s="220"/>
      <c r="C1039" s="166" t="s">
        <v>237</v>
      </c>
      <c r="D1039" s="166"/>
      <c r="E1039" s="118"/>
      <c r="F1039" s="166"/>
      <c r="G1039" s="214"/>
      <c r="H1039" s="164"/>
    </row>
    <row r="1040" spans="1:8" s="117" customFormat="1" hidden="1">
      <c r="A1040" s="991"/>
      <c r="B1040" s="220"/>
      <c r="C1040" s="166" t="s">
        <v>644</v>
      </c>
      <c r="D1040" s="166"/>
      <c r="E1040" s="169"/>
      <c r="F1040" s="480"/>
      <c r="G1040" s="481"/>
      <c r="H1040" s="482"/>
    </row>
    <row r="1041" spans="1:8" s="117" customFormat="1" hidden="1">
      <c r="A1041" s="991"/>
      <c r="B1041" s="220"/>
      <c r="C1041" s="166" t="s">
        <v>239</v>
      </c>
      <c r="D1041" s="166"/>
      <c r="E1041" s="169"/>
      <c r="F1041" s="480"/>
      <c r="G1041" s="481"/>
      <c r="H1041" s="482"/>
    </row>
    <row r="1042" spans="1:8" s="117" customFormat="1" hidden="1">
      <c r="A1042" s="991"/>
      <c r="B1042" s="220"/>
      <c r="C1042" s="166" t="s">
        <v>240</v>
      </c>
      <c r="D1042" s="166"/>
      <c r="E1042" s="163" t="s">
        <v>118</v>
      </c>
      <c r="F1042" s="480" t="s">
        <v>241</v>
      </c>
      <c r="G1042" s="481"/>
      <c r="H1042" s="482"/>
    </row>
    <row r="1043" spans="1:8" s="117" customFormat="1" hidden="1">
      <c r="A1043" s="991"/>
      <c r="B1043" s="220"/>
      <c r="C1043" s="166" t="s">
        <v>26</v>
      </c>
      <c r="D1043" s="166"/>
      <c r="E1043" s="163" t="s">
        <v>118</v>
      </c>
      <c r="F1043" s="210">
        <v>0.31</v>
      </c>
      <c r="G1043" s="132">
        <f>[11]SSR!$D$86</f>
        <v>370</v>
      </c>
      <c r="H1043" s="164">
        <f>G1043*F1043</f>
        <v>114.7</v>
      </c>
    </row>
    <row r="1044" spans="1:8" s="117" customFormat="1" hidden="1">
      <c r="A1044" s="991"/>
      <c r="B1044" s="220"/>
      <c r="C1044" s="66" t="str">
        <f>'[11]Input (R)'!$C$21</f>
        <v xml:space="preserve"> Add M.B.A allowence 20.00% on labour</v>
      </c>
      <c r="D1044" s="66"/>
      <c r="E1044" s="133">
        <f>'[11]Input (R)'!$D$21</f>
        <v>0</v>
      </c>
      <c r="F1044" s="134" t="s">
        <v>202</v>
      </c>
      <c r="G1044" s="132">
        <f>H1043</f>
        <v>114.7</v>
      </c>
      <c r="H1044" s="135">
        <f>TRUNC(G1044*E1044,2)</f>
        <v>0</v>
      </c>
    </row>
    <row r="1045" spans="1:8" s="117" customFormat="1" hidden="1">
      <c r="A1045" s="119"/>
      <c r="B1045" s="220"/>
      <c r="C1045" s="166" t="s">
        <v>645</v>
      </c>
      <c r="D1045" s="166"/>
      <c r="E1045" s="169"/>
      <c r="F1045" s="480"/>
      <c r="G1045" s="481"/>
      <c r="H1045" s="164">
        <f>SUM(H1043:H1044)</f>
        <v>114.7</v>
      </c>
    </row>
    <row r="1046" spans="1:8" s="117" customFormat="1" hidden="1">
      <c r="A1046" s="119"/>
      <c r="B1046" s="220"/>
      <c r="C1046" s="214" t="s">
        <v>639</v>
      </c>
      <c r="D1046" s="166"/>
      <c r="E1046" s="169"/>
      <c r="F1046" s="480"/>
      <c r="G1046" s="481"/>
      <c r="H1046" s="483">
        <f xml:space="preserve"> TRUNC(H1045/6,2)</f>
        <v>19.11</v>
      </c>
    </row>
    <row r="1047" spans="1:8" hidden="1">
      <c r="A1047" s="413"/>
      <c r="B1047" s="172"/>
      <c r="C1047" s="232"/>
      <c r="D1047" s="232"/>
      <c r="E1047" s="264"/>
      <c r="F1047" s="110"/>
      <c r="G1047" s="346"/>
      <c r="H1047" s="417"/>
    </row>
    <row r="1048" spans="1:8" s="485" customFormat="1" ht="15.75" hidden="1" customHeight="1">
      <c r="A1048" s="225"/>
      <c r="B1048" s="118"/>
      <c r="C1048" s="1047" t="s">
        <v>646</v>
      </c>
      <c r="D1048" s="1048"/>
      <c r="E1048" s="1048"/>
      <c r="F1048" s="1048"/>
      <c r="G1048" s="1049"/>
      <c r="H1048" s="484"/>
    </row>
    <row r="1049" spans="1:8" s="101" customFormat="1" ht="9" hidden="1" customHeight="1">
      <c r="A1049" s="109"/>
      <c r="B1049" s="137"/>
      <c r="C1049" s="486"/>
      <c r="D1049" s="486"/>
      <c r="E1049" s="487"/>
      <c r="F1049" s="486"/>
      <c r="G1049" s="488"/>
      <c r="H1049" s="257"/>
    </row>
    <row r="1050" spans="1:8" ht="138.75" hidden="1" customHeight="1">
      <c r="A1050" s="118"/>
      <c r="B1050" s="118">
        <f>B934+1</f>
        <v>56</v>
      </c>
      <c r="C1050" s="994" t="s">
        <v>647</v>
      </c>
      <c r="D1050" s="994"/>
      <c r="E1050" s="994"/>
      <c r="F1050" s="994"/>
      <c r="G1050" s="994"/>
      <c r="H1050" s="214"/>
    </row>
    <row r="1051" spans="1:8" hidden="1">
      <c r="A1051" s="225"/>
      <c r="B1051" s="225" t="s">
        <v>231</v>
      </c>
      <c r="C1051" s="489" t="s">
        <v>648</v>
      </c>
      <c r="D1051" s="110"/>
      <c r="E1051" s="264"/>
      <c r="F1051" s="110"/>
      <c r="G1051" s="346"/>
      <c r="H1051" s="352"/>
    </row>
    <row r="1052" spans="1:8" hidden="1">
      <c r="A1052" s="110"/>
      <c r="B1052" s="110"/>
      <c r="C1052" s="490" t="s">
        <v>649</v>
      </c>
      <c r="D1052" s="490"/>
      <c r="E1052" s="225" t="s">
        <v>215</v>
      </c>
      <c r="F1052" s="491">
        <v>0.7</v>
      </c>
      <c r="G1052" s="492">
        <f>$H$1035</f>
        <v>134.68</v>
      </c>
      <c r="H1052" s="482">
        <f t="shared" ref="H1052:H1057" si="3">TRUNC(F1052*G1052,2)</f>
        <v>94.27</v>
      </c>
    </row>
    <row r="1053" spans="1:8" hidden="1">
      <c r="A1053" s="110"/>
      <c r="B1053" s="110"/>
      <c r="C1053" s="110" t="str">
        <f>"Add 75% Extra   for pipe line   Rs. "&amp;H1052&amp;"/-"</f>
        <v>Add 75% Extra   for pipe line   Rs. 94.27/-</v>
      </c>
      <c r="D1053" s="110"/>
      <c r="E1053" s="225" t="s">
        <v>215</v>
      </c>
      <c r="F1053" s="491">
        <v>0.7</v>
      </c>
      <c r="G1053" s="492">
        <f>TRUNC(G1052*0.75,2)</f>
        <v>101.01</v>
      </c>
      <c r="H1053" s="482">
        <f t="shared" si="3"/>
        <v>70.7</v>
      </c>
    </row>
    <row r="1054" spans="1:8" ht="31.2" hidden="1">
      <c r="A1054" s="110"/>
      <c r="B1054" s="110"/>
      <c r="C1054" s="490" t="s">
        <v>650</v>
      </c>
      <c r="D1054" s="490"/>
      <c r="E1054" s="493" t="s">
        <v>215</v>
      </c>
      <c r="F1054" s="494">
        <v>7.0000000000000007E-2</v>
      </c>
      <c r="G1054" s="494">
        <f>$H$119</f>
        <v>348.28</v>
      </c>
      <c r="H1054" s="495">
        <f t="shared" si="3"/>
        <v>24.37</v>
      </c>
    </row>
    <row r="1055" spans="1:8" hidden="1">
      <c r="A1055" s="110"/>
      <c r="B1055" s="110"/>
      <c r="C1055" s="110" t="s">
        <v>651</v>
      </c>
      <c r="D1055" s="110"/>
      <c r="E1055" s="225" t="s">
        <v>151</v>
      </c>
      <c r="F1055" s="491">
        <v>1</v>
      </c>
      <c r="G1055" s="169">
        <f>'[11]P.H Data'!$H$1765</f>
        <v>13.72</v>
      </c>
      <c r="H1055" s="482">
        <f t="shared" si="3"/>
        <v>13.72</v>
      </c>
    </row>
    <row r="1056" spans="1:8" hidden="1">
      <c r="A1056" s="110"/>
      <c r="B1056" s="110"/>
      <c r="C1056" s="110" t="s">
        <v>652</v>
      </c>
      <c r="D1056" s="110"/>
      <c r="E1056" s="225" t="s">
        <v>215</v>
      </c>
      <c r="F1056" s="496">
        <f>F1052-0.063-F1054</f>
        <v>0.56699999999999995</v>
      </c>
      <c r="G1056" s="497">
        <v>14</v>
      </c>
      <c r="H1056" s="482">
        <f t="shared" si="3"/>
        <v>7.93</v>
      </c>
    </row>
    <row r="1057" spans="1:8" hidden="1">
      <c r="A1057" s="110"/>
      <c r="B1057" s="110"/>
      <c r="C1057" s="110" t="s">
        <v>653</v>
      </c>
      <c r="D1057" s="110"/>
      <c r="E1057" s="225" t="s">
        <v>151</v>
      </c>
      <c r="F1057" s="491">
        <v>1</v>
      </c>
      <c r="G1057" s="492">
        <f>[11]SSR!$D$258</f>
        <v>81</v>
      </c>
      <c r="H1057" s="482">
        <f t="shared" si="3"/>
        <v>81</v>
      </c>
    </row>
    <row r="1058" spans="1:8" hidden="1">
      <c r="A1058" s="225"/>
      <c r="B1058" s="172"/>
      <c r="C1058" s="110" t="s">
        <v>483</v>
      </c>
      <c r="D1058" s="110"/>
      <c r="E1058" s="163"/>
      <c r="F1058" s="110"/>
      <c r="G1058" s="346"/>
      <c r="H1058" s="350">
        <f>SUM(H1052:H1057)</f>
        <v>291.99</v>
      </c>
    </row>
    <row r="1059" spans="1:8" hidden="1">
      <c r="A1059" s="225"/>
      <c r="B1059" s="118"/>
      <c r="C1059" s="107" t="str">
        <f>'[11]Input (R)'!$C$22</f>
        <v>Overheads &amp; Contractors Profit @ 13.615%</v>
      </c>
      <c r="D1059" s="216"/>
      <c r="E1059" s="138">
        <f>'[11]Input (R)'!$D$22</f>
        <v>0.13614999999999999</v>
      </c>
      <c r="F1059" s="134" t="s">
        <v>202</v>
      </c>
      <c r="G1059" s="132">
        <f>H1058</f>
        <v>291.99</v>
      </c>
      <c r="H1059" s="135">
        <f>TRUNC(G1059*E1059,2)</f>
        <v>39.75</v>
      </c>
    </row>
    <row r="1060" spans="1:8" hidden="1">
      <c r="A1060" s="225"/>
      <c r="B1060" s="118"/>
      <c r="C1060" s="232" t="s">
        <v>654</v>
      </c>
      <c r="D1060" s="232"/>
      <c r="E1060" s="308"/>
      <c r="F1060" s="167"/>
      <c r="G1060" s="164"/>
      <c r="H1060" s="483">
        <f>SUM(H1058:H1059)</f>
        <v>331.74</v>
      </c>
    </row>
    <row r="1061" spans="1:8" hidden="1">
      <c r="A1061" s="118"/>
      <c r="B1061" s="118"/>
      <c r="C1061" s="166"/>
      <c r="D1061" s="166"/>
      <c r="E1061" s="118"/>
      <c r="F1061" s="166"/>
      <c r="G1061" s="166"/>
      <c r="H1061" s="214"/>
    </row>
    <row r="1062" spans="1:8" hidden="1">
      <c r="A1062" s="225"/>
      <c r="B1062" s="225" t="s">
        <v>231</v>
      </c>
      <c r="C1062" s="489" t="s">
        <v>655</v>
      </c>
      <c r="D1062" s="110"/>
      <c r="E1062" s="264"/>
      <c r="F1062" s="110"/>
      <c r="G1062" s="346"/>
      <c r="H1062" s="352"/>
    </row>
    <row r="1063" spans="1:8" hidden="1">
      <c r="A1063" s="110"/>
      <c r="B1063" s="110"/>
      <c r="C1063" s="490" t="s">
        <v>649</v>
      </c>
      <c r="D1063" s="490"/>
      <c r="E1063" s="225" t="s">
        <v>215</v>
      </c>
      <c r="F1063" s="216">
        <v>0.7</v>
      </c>
      <c r="G1063" s="492">
        <f>$H$1035</f>
        <v>134.68</v>
      </c>
      <c r="H1063" s="482">
        <f t="shared" ref="H1063:H1068" si="4">TRUNC(F1063*G1063,2)</f>
        <v>94.27</v>
      </c>
    </row>
    <row r="1064" spans="1:8" hidden="1">
      <c r="A1064" s="110"/>
      <c r="B1064" s="110"/>
      <c r="C1064" s="110" t="str">
        <f>"Add 75% Extra   for pipe line   Rs. "&amp;H1063&amp;"/-"</f>
        <v>Add 75% Extra   for pipe line   Rs. 94.27/-</v>
      </c>
      <c r="D1064" s="110"/>
      <c r="E1064" s="225" t="s">
        <v>215</v>
      </c>
      <c r="F1064" s="216">
        <v>0.7</v>
      </c>
      <c r="G1064" s="492">
        <f>TRUNC(G1063*0.75,2)</f>
        <v>101.01</v>
      </c>
      <c r="H1064" s="482">
        <f t="shared" si="4"/>
        <v>70.7</v>
      </c>
    </row>
    <row r="1065" spans="1:8" ht="31.2" hidden="1">
      <c r="A1065" s="110"/>
      <c r="B1065" s="110"/>
      <c r="C1065" s="490" t="s">
        <v>650</v>
      </c>
      <c r="D1065" s="490"/>
      <c r="E1065" s="225" t="s">
        <v>215</v>
      </c>
      <c r="F1065" s="216">
        <v>7.0000000000000007E-2</v>
      </c>
      <c r="G1065" s="492">
        <f>$H$119</f>
        <v>348.28</v>
      </c>
      <c r="H1065" s="498">
        <f t="shared" si="4"/>
        <v>24.37</v>
      </c>
    </row>
    <row r="1066" spans="1:8" hidden="1">
      <c r="A1066" s="110"/>
      <c r="B1066" s="110"/>
      <c r="C1066" s="110" t="s">
        <v>651</v>
      </c>
      <c r="D1066" s="110"/>
      <c r="E1066" s="225" t="s">
        <v>151</v>
      </c>
      <c r="F1066" s="216">
        <v>1</v>
      </c>
      <c r="G1066" s="169">
        <f>'[11]P.H Data'!$H$1765</f>
        <v>13.72</v>
      </c>
      <c r="H1066" s="482">
        <f t="shared" si="4"/>
        <v>13.72</v>
      </c>
    </row>
    <row r="1067" spans="1:8" hidden="1">
      <c r="A1067" s="110"/>
      <c r="B1067" s="110"/>
      <c r="C1067" s="110" t="s">
        <v>652</v>
      </c>
      <c r="D1067" s="110"/>
      <c r="E1067" s="225" t="s">
        <v>215</v>
      </c>
      <c r="F1067" s="499">
        <f>F1063-0.075-F1065</f>
        <v>0.55499999999999994</v>
      </c>
      <c r="G1067" s="497">
        <f>$G$1056</f>
        <v>14</v>
      </c>
      <c r="H1067" s="482">
        <f t="shared" si="4"/>
        <v>7.77</v>
      </c>
    </row>
    <row r="1068" spans="1:8" hidden="1">
      <c r="A1068" s="110"/>
      <c r="B1068" s="110"/>
      <c r="C1068" s="110" t="s">
        <v>656</v>
      </c>
      <c r="D1068" s="110"/>
      <c r="E1068" s="225" t="s">
        <v>151</v>
      </c>
      <c r="F1068" s="216">
        <v>1</v>
      </c>
      <c r="G1068" s="492">
        <f>[11]SSR!$D$259</f>
        <v>112</v>
      </c>
      <c r="H1068" s="482">
        <f t="shared" si="4"/>
        <v>112</v>
      </c>
    </row>
    <row r="1069" spans="1:8" hidden="1">
      <c r="A1069" s="225"/>
      <c r="B1069" s="172"/>
      <c r="C1069" s="110" t="s">
        <v>483</v>
      </c>
      <c r="D1069" s="110"/>
      <c r="E1069" s="163"/>
      <c r="F1069" s="110"/>
      <c r="G1069" s="346"/>
      <c r="H1069" s="350">
        <f>SUM(H1063:H1068)</f>
        <v>322.83000000000004</v>
      </c>
    </row>
    <row r="1070" spans="1:8" hidden="1">
      <c r="A1070" s="225"/>
      <c r="B1070" s="118"/>
      <c r="C1070" s="107" t="str">
        <f>'[11]Input (R)'!$C$22</f>
        <v>Overheads &amp; Contractors Profit @ 13.615%</v>
      </c>
      <c r="D1070" s="216"/>
      <c r="E1070" s="138">
        <f>'[11]Input (R)'!$D$22</f>
        <v>0.13614999999999999</v>
      </c>
      <c r="F1070" s="134" t="s">
        <v>202</v>
      </c>
      <c r="G1070" s="132">
        <f>H1069</f>
        <v>322.83000000000004</v>
      </c>
      <c r="H1070" s="135">
        <f>TRUNC(G1070*E1070,2)</f>
        <v>43.95</v>
      </c>
    </row>
    <row r="1071" spans="1:8" hidden="1">
      <c r="A1071" s="225"/>
      <c r="B1071" s="118"/>
      <c r="C1071" s="232" t="s">
        <v>654</v>
      </c>
      <c r="D1071" s="232"/>
      <c r="E1071" s="308"/>
      <c r="F1071" s="167"/>
      <c r="G1071" s="164"/>
      <c r="H1071" s="483">
        <f>SUM(H1069:H1070)</f>
        <v>366.78000000000003</v>
      </c>
    </row>
    <row r="1072" spans="1:8" hidden="1">
      <c r="A1072" s="225"/>
      <c r="B1072" s="118"/>
      <c r="C1072" s="232"/>
      <c r="D1072" s="232"/>
      <c r="E1072" s="308"/>
      <c r="F1072" s="167"/>
      <c r="G1072" s="164"/>
      <c r="H1072" s="170"/>
    </row>
    <row r="1073" spans="1:8" hidden="1">
      <c r="A1073" s="172"/>
      <c r="B1073" s="225" t="s">
        <v>244</v>
      </c>
      <c r="C1073" s="489" t="s">
        <v>657</v>
      </c>
      <c r="D1073" s="110"/>
      <c r="E1073" s="264"/>
      <c r="F1073" s="110"/>
      <c r="G1073" s="346"/>
      <c r="H1073" s="352"/>
    </row>
    <row r="1074" spans="1:8" hidden="1">
      <c r="A1074" s="110"/>
      <c r="B1074" s="110"/>
      <c r="C1074" s="490" t="s">
        <v>649</v>
      </c>
      <c r="D1074" s="490"/>
      <c r="E1074" s="225" t="s">
        <v>215</v>
      </c>
      <c r="F1074" s="216">
        <v>0.7</v>
      </c>
      <c r="G1074" s="492">
        <f>$H$1035</f>
        <v>134.68</v>
      </c>
      <c r="H1074" s="482">
        <f t="shared" ref="H1074:H1079" si="5">TRUNC(F1074*G1074,2)</f>
        <v>94.27</v>
      </c>
    </row>
    <row r="1075" spans="1:8" hidden="1">
      <c r="A1075" s="110"/>
      <c r="B1075" s="110"/>
      <c r="C1075" s="110" t="str">
        <f>"Add 75% Extra   for pipe line   Rs. "&amp;H1074&amp;"/-"</f>
        <v>Add 75% Extra   for pipe line   Rs. 94.27/-</v>
      </c>
      <c r="D1075" s="110"/>
      <c r="E1075" s="225" t="s">
        <v>215</v>
      </c>
      <c r="F1075" s="216">
        <v>0.7</v>
      </c>
      <c r="G1075" s="492">
        <f>TRUNC(G1074*0.75,2)</f>
        <v>101.01</v>
      </c>
      <c r="H1075" s="482">
        <f t="shared" si="5"/>
        <v>70.7</v>
      </c>
    </row>
    <row r="1076" spans="1:8" ht="31.2" hidden="1">
      <c r="A1076" s="110"/>
      <c r="B1076" s="110"/>
      <c r="C1076" s="490" t="s">
        <v>650</v>
      </c>
      <c r="D1076" s="490"/>
      <c r="E1076" s="225" t="s">
        <v>215</v>
      </c>
      <c r="F1076" s="216">
        <v>7.0000000000000007E-2</v>
      </c>
      <c r="G1076" s="492">
        <f>$H$119</f>
        <v>348.28</v>
      </c>
      <c r="H1076" s="482">
        <f t="shared" si="5"/>
        <v>24.37</v>
      </c>
    </row>
    <row r="1077" spans="1:8" hidden="1">
      <c r="A1077" s="110"/>
      <c r="B1077" s="110"/>
      <c r="C1077" s="110" t="s">
        <v>651</v>
      </c>
      <c r="D1077" s="110"/>
      <c r="E1077" s="225" t="s">
        <v>151</v>
      </c>
      <c r="F1077" s="216">
        <v>1</v>
      </c>
      <c r="G1077" s="497">
        <f>'[11]P.H Data'!$H$1770</f>
        <v>16.47</v>
      </c>
      <c r="H1077" s="482">
        <f t="shared" si="5"/>
        <v>16.47</v>
      </c>
    </row>
    <row r="1078" spans="1:8" hidden="1">
      <c r="A1078" s="110"/>
      <c r="B1078" s="110"/>
      <c r="C1078" s="110" t="s">
        <v>652</v>
      </c>
      <c r="D1078" s="110"/>
      <c r="E1078" s="225" t="s">
        <v>215</v>
      </c>
      <c r="F1078" s="499">
        <f>F1074-0.09-F1076</f>
        <v>0.54</v>
      </c>
      <c r="G1078" s="497">
        <f>$G$1056</f>
        <v>14</v>
      </c>
      <c r="H1078" s="482">
        <f t="shared" si="5"/>
        <v>7.56</v>
      </c>
    </row>
    <row r="1079" spans="1:8" hidden="1">
      <c r="A1079" s="110"/>
      <c r="B1079" s="110"/>
      <c r="C1079" s="110" t="s">
        <v>658</v>
      </c>
      <c r="D1079" s="110"/>
      <c r="E1079" s="225" t="s">
        <v>151</v>
      </c>
      <c r="F1079" s="216">
        <v>1</v>
      </c>
      <c r="G1079" s="492">
        <f>[11]SSR!$D$260</f>
        <v>161</v>
      </c>
      <c r="H1079" s="482">
        <f t="shared" si="5"/>
        <v>161</v>
      </c>
    </row>
    <row r="1080" spans="1:8" hidden="1">
      <c r="A1080" s="110"/>
      <c r="B1080" s="172"/>
      <c r="C1080" s="110" t="s">
        <v>483</v>
      </c>
      <c r="D1080" s="110"/>
      <c r="E1080" s="163"/>
      <c r="F1080" s="225"/>
      <c r="G1080" s="346"/>
      <c r="H1080" s="350">
        <f>SUM(H1074:H1079)</f>
        <v>374.37</v>
      </c>
    </row>
    <row r="1081" spans="1:8" hidden="1">
      <c r="A1081" s="225"/>
      <c r="B1081" s="118"/>
      <c r="C1081" s="107" t="str">
        <f>'[11]Input (R)'!$C$22</f>
        <v>Overheads &amp; Contractors Profit @ 13.615%</v>
      </c>
      <c r="D1081" s="216"/>
      <c r="E1081" s="138">
        <f>'[11]Input (R)'!$D$22</f>
        <v>0.13614999999999999</v>
      </c>
      <c r="F1081" s="134" t="s">
        <v>202</v>
      </c>
      <c r="G1081" s="132">
        <f>H1080</f>
        <v>374.37</v>
      </c>
      <c r="H1081" s="135">
        <f>TRUNC(G1081*E1081,2)</f>
        <v>50.97</v>
      </c>
    </row>
    <row r="1082" spans="1:8" hidden="1">
      <c r="A1082" s="225"/>
      <c r="B1082" s="118"/>
      <c r="C1082" s="232" t="s">
        <v>654</v>
      </c>
      <c r="D1082" s="232"/>
      <c r="E1082" s="308"/>
      <c r="F1082" s="167"/>
      <c r="G1082" s="164"/>
      <c r="H1082" s="483">
        <f>SUM(H1080:H1081)</f>
        <v>425.34000000000003</v>
      </c>
    </row>
    <row r="1083" spans="1:8" hidden="1">
      <c r="A1083" s="225"/>
      <c r="B1083" s="118"/>
      <c r="C1083" s="166"/>
      <c r="D1083" s="166"/>
      <c r="E1083" s="163"/>
      <c r="F1083" s="210"/>
      <c r="G1083" s="164"/>
      <c r="H1083" s="210"/>
    </row>
    <row r="1084" spans="1:8" hidden="1">
      <c r="A1084" s="172"/>
      <c r="B1084" s="225" t="s">
        <v>332</v>
      </c>
      <c r="C1084" s="489" t="s">
        <v>659</v>
      </c>
      <c r="D1084" s="110"/>
      <c r="E1084" s="264"/>
      <c r="F1084" s="110"/>
      <c r="G1084" s="346"/>
      <c r="H1084" s="352"/>
    </row>
    <row r="1085" spans="1:8" hidden="1">
      <c r="A1085" s="110"/>
      <c r="B1085" s="110"/>
      <c r="C1085" s="490" t="s">
        <v>649</v>
      </c>
      <c r="D1085" s="490"/>
      <c r="E1085" s="225" t="s">
        <v>215</v>
      </c>
      <c r="F1085" s="216">
        <v>0.7</v>
      </c>
      <c r="G1085" s="492">
        <f>$H$1035</f>
        <v>134.68</v>
      </c>
      <c r="H1085" s="482">
        <f t="shared" ref="H1085:H1090" si="6">TRUNC(F1085*G1085,2)</f>
        <v>94.27</v>
      </c>
    </row>
    <row r="1086" spans="1:8" hidden="1">
      <c r="A1086" s="110"/>
      <c r="B1086" s="110"/>
      <c r="C1086" s="110" t="str">
        <f>"Add 75% Extra   for pipe line   Rs. "&amp;H1085&amp;"/-"</f>
        <v>Add 75% Extra   for pipe line   Rs. 94.27/-</v>
      </c>
      <c r="D1086" s="110"/>
      <c r="E1086" s="225" t="s">
        <v>215</v>
      </c>
      <c r="F1086" s="216">
        <v>0.7</v>
      </c>
      <c r="G1086" s="492">
        <f>TRUNC(G1085*0.75,2)</f>
        <v>101.01</v>
      </c>
      <c r="H1086" s="482">
        <f t="shared" si="6"/>
        <v>70.7</v>
      </c>
    </row>
    <row r="1087" spans="1:8" ht="31.2" hidden="1">
      <c r="A1087" s="110"/>
      <c r="B1087" s="110"/>
      <c r="C1087" s="490" t="s">
        <v>650</v>
      </c>
      <c r="D1087" s="490"/>
      <c r="E1087" s="225" t="s">
        <v>215</v>
      </c>
      <c r="F1087" s="216">
        <v>7.0000000000000007E-2</v>
      </c>
      <c r="G1087" s="492">
        <f>$H$119</f>
        <v>348.28</v>
      </c>
      <c r="H1087" s="482">
        <f t="shared" si="6"/>
        <v>24.37</v>
      </c>
    </row>
    <row r="1088" spans="1:8" hidden="1">
      <c r="A1088" s="110"/>
      <c r="B1088" s="110"/>
      <c r="C1088" s="110" t="s">
        <v>651</v>
      </c>
      <c r="D1088" s="110"/>
      <c r="E1088" s="225" t="s">
        <v>151</v>
      </c>
      <c r="F1088" s="216">
        <v>1</v>
      </c>
      <c r="G1088" s="497">
        <f>'[11]P.H Data'!$H$1775</f>
        <v>20.13</v>
      </c>
      <c r="H1088" s="482">
        <f t="shared" si="6"/>
        <v>20.13</v>
      </c>
    </row>
    <row r="1089" spans="1:8" hidden="1">
      <c r="A1089" s="110"/>
      <c r="B1089" s="110"/>
      <c r="C1089" s="110" t="s">
        <v>652</v>
      </c>
      <c r="D1089" s="110"/>
      <c r="E1089" s="225" t="s">
        <v>215</v>
      </c>
      <c r="F1089" s="499">
        <f>F1085-0.11-F1087</f>
        <v>0.52</v>
      </c>
      <c r="G1089" s="497">
        <f>$G$1056</f>
        <v>14</v>
      </c>
      <c r="H1089" s="482">
        <f t="shared" si="6"/>
        <v>7.28</v>
      </c>
    </row>
    <row r="1090" spans="1:8" hidden="1">
      <c r="A1090" s="110"/>
      <c r="B1090" s="110"/>
      <c r="C1090" s="110" t="s">
        <v>658</v>
      </c>
      <c r="D1090" s="110"/>
      <c r="E1090" s="225" t="s">
        <v>151</v>
      </c>
      <c r="F1090" s="216">
        <v>1</v>
      </c>
      <c r="G1090" s="492">
        <f>[11]SSR!$D$261</f>
        <v>233</v>
      </c>
      <c r="H1090" s="482">
        <f t="shared" si="6"/>
        <v>233</v>
      </c>
    </row>
    <row r="1091" spans="1:8" hidden="1">
      <c r="A1091" s="225"/>
      <c r="B1091" s="172"/>
      <c r="C1091" s="110" t="s">
        <v>483</v>
      </c>
      <c r="D1091" s="110"/>
      <c r="E1091" s="163"/>
      <c r="F1091" s="110"/>
      <c r="G1091" s="346"/>
      <c r="H1091" s="350">
        <f>SUM(H1085:H1090)</f>
        <v>449.75</v>
      </c>
    </row>
    <row r="1092" spans="1:8" hidden="1">
      <c r="A1092" s="225"/>
      <c r="B1092" s="118"/>
      <c r="C1092" s="107" t="str">
        <f>'[11]Input (R)'!$C$22</f>
        <v>Overheads &amp; Contractors Profit @ 13.615%</v>
      </c>
      <c r="D1092" s="216"/>
      <c r="E1092" s="138">
        <f>'[11]Input (R)'!$D$22</f>
        <v>0.13614999999999999</v>
      </c>
      <c r="F1092" s="134" t="s">
        <v>202</v>
      </c>
      <c r="G1092" s="132">
        <f>H1091</f>
        <v>449.75</v>
      </c>
      <c r="H1092" s="135">
        <f>TRUNC(G1092*E1092,2)</f>
        <v>61.23</v>
      </c>
    </row>
    <row r="1093" spans="1:8" hidden="1">
      <c r="A1093" s="225"/>
      <c r="B1093" s="118"/>
      <c r="C1093" s="232" t="s">
        <v>654</v>
      </c>
      <c r="D1093" s="232"/>
      <c r="E1093" s="308"/>
      <c r="F1093" s="167"/>
      <c r="G1093" s="164"/>
      <c r="H1093" s="483">
        <f>SUM(H1091:H1092)</f>
        <v>510.98</v>
      </c>
    </row>
    <row r="1094" spans="1:8" hidden="1">
      <c r="A1094" s="225"/>
      <c r="B1094" s="118"/>
      <c r="C1094" s="166"/>
      <c r="D1094" s="166"/>
      <c r="E1094" s="163"/>
      <c r="F1094" s="210"/>
      <c r="G1094" s="164"/>
      <c r="H1094" s="210"/>
    </row>
    <row r="1095" spans="1:8" s="485" customFormat="1" hidden="1">
      <c r="A1095" s="225"/>
      <c r="B1095" s="118"/>
      <c r="C1095" s="1047" t="s">
        <v>660</v>
      </c>
      <c r="D1095" s="1048"/>
      <c r="E1095" s="1048"/>
      <c r="F1095" s="1048"/>
      <c r="G1095" s="1049"/>
      <c r="H1095" s="230"/>
    </row>
    <row r="1096" spans="1:8" s="66" customFormat="1" ht="6.75" hidden="1" customHeight="1">
      <c r="A1096" s="109"/>
      <c r="B1096" s="137"/>
      <c r="C1096" s="500"/>
      <c r="D1096" s="500"/>
      <c r="E1096" s="501"/>
      <c r="F1096" s="500"/>
      <c r="G1096" s="502"/>
      <c r="H1096" s="269"/>
    </row>
    <row r="1097" spans="1:8" ht="143.25" hidden="1" customHeight="1">
      <c r="A1097" s="118"/>
      <c r="B1097" s="118">
        <f>B1050+1</f>
        <v>57</v>
      </c>
      <c r="C1097" s="994" t="s">
        <v>647</v>
      </c>
      <c r="D1097" s="994"/>
      <c r="E1097" s="994"/>
      <c r="F1097" s="994"/>
      <c r="G1097" s="994"/>
      <c r="H1097" s="214"/>
    </row>
    <row r="1098" spans="1:8" hidden="1">
      <c r="A1098" s="225"/>
      <c r="B1098" s="225" t="s">
        <v>231</v>
      </c>
      <c r="C1098" s="489" t="s">
        <v>648</v>
      </c>
      <c r="D1098" s="110"/>
      <c r="E1098" s="264"/>
      <c r="F1098" s="110"/>
      <c r="G1098" s="346"/>
      <c r="H1098" s="352"/>
    </row>
    <row r="1099" spans="1:8" hidden="1">
      <c r="A1099" s="110"/>
      <c r="B1099" s="110"/>
      <c r="C1099" s="490" t="s">
        <v>649</v>
      </c>
      <c r="D1099" s="490"/>
      <c r="E1099" s="225" t="s">
        <v>215</v>
      </c>
      <c r="F1099" s="216">
        <v>0.7</v>
      </c>
      <c r="G1099" s="492">
        <f>$H$1035</f>
        <v>134.68</v>
      </c>
      <c r="H1099" s="482">
        <f t="shared" ref="H1099:H1104" si="7">TRUNC(F1099*G1099,2)</f>
        <v>94.27</v>
      </c>
    </row>
    <row r="1100" spans="1:8" hidden="1">
      <c r="A1100" s="110"/>
      <c r="B1100" s="110"/>
      <c r="C1100" s="110" t="str">
        <f>"Add 75% Extra   for pipe line   Rs. "&amp;H1099&amp;"/-"</f>
        <v>Add 75% Extra   for pipe line   Rs. 94.27/-</v>
      </c>
      <c r="D1100" s="110"/>
      <c r="E1100" s="225" t="s">
        <v>215</v>
      </c>
      <c r="F1100" s="216">
        <v>0.7</v>
      </c>
      <c r="G1100" s="492">
        <f>TRUNC(G1099*0.75,2)</f>
        <v>101.01</v>
      </c>
      <c r="H1100" s="482">
        <f t="shared" si="7"/>
        <v>70.7</v>
      </c>
    </row>
    <row r="1101" spans="1:8" ht="31.2" hidden="1">
      <c r="A1101" s="110"/>
      <c r="B1101" s="110"/>
      <c r="C1101" s="490" t="s">
        <v>661</v>
      </c>
      <c r="D1101" s="490"/>
      <c r="E1101" s="225" t="s">
        <v>215</v>
      </c>
      <c r="F1101" s="216">
        <v>7.0000000000000007E-2</v>
      </c>
      <c r="G1101" s="492">
        <f>$H$119</f>
        <v>348.28</v>
      </c>
      <c r="H1101" s="482">
        <f t="shared" si="7"/>
        <v>24.37</v>
      </c>
    </row>
    <row r="1102" spans="1:8" hidden="1">
      <c r="A1102" s="110"/>
      <c r="B1102" s="110"/>
      <c r="C1102" s="110" t="s">
        <v>651</v>
      </c>
      <c r="D1102" s="110"/>
      <c r="E1102" s="225" t="s">
        <v>151</v>
      </c>
      <c r="F1102" s="216">
        <v>1</v>
      </c>
      <c r="G1102" s="169">
        <f>'[11]P.H Data'!$H$1760</f>
        <v>7.26</v>
      </c>
      <c r="H1102" s="482">
        <f t="shared" si="7"/>
        <v>7.26</v>
      </c>
    </row>
    <row r="1103" spans="1:8" hidden="1">
      <c r="A1103" s="110"/>
      <c r="B1103" s="110"/>
      <c r="C1103" s="110" t="s">
        <v>652</v>
      </c>
      <c r="D1103" s="110"/>
      <c r="E1103" s="225" t="s">
        <v>215</v>
      </c>
      <c r="F1103" s="499">
        <f>F1099-0.063-F1101</f>
        <v>0.56699999999999995</v>
      </c>
      <c r="G1103" s="497">
        <f>$H$1046</f>
        <v>19.11</v>
      </c>
      <c r="H1103" s="482">
        <f t="shared" si="7"/>
        <v>10.83</v>
      </c>
    </row>
    <row r="1104" spans="1:8" hidden="1">
      <c r="A1104" s="110"/>
      <c r="B1104" s="110"/>
      <c r="C1104" s="110" t="s">
        <v>662</v>
      </c>
      <c r="D1104" s="110"/>
      <c r="E1104" s="225" t="s">
        <v>151</v>
      </c>
      <c r="F1104" s="216">
        <v>1</v>
      </c>
      <c r="G1104" s="492">
        <f>[11]SSR!$D$268</f>
        <v>56</v>
      </c>
      <c r="H1104" s="482">
        <f t="shared" si="7"/>
        <v>56</v>
      </c>
    </row>
    <row r="1105" spans="1:8" hidden="1">
      <c r="A1105" s="225"/>
      <c r="B1105" s="172"/>
      <c r="C1105" s="110" t="s">
        <v>483</v>
      </c>
      <c r="D1105" s="110"/>
      <c r="E1105" s="163"/>
      <c r="F1105" s="110"/>
      <c r="G1105" s="346"/>
      <c r="H1105" s="350">
        <f>SUM(H1099:H1104)</f>
        <v>263.43</v>
      </c>
    </row>
    <row r="1106" spans="1:8" hidden="1">
      <c r="A1106" s="225"/>
      <c r="B1106" s="118"/>
      <c r="C1106" s="107" t="str">
        <f>'[11]Input (R)'!$C$22</f>
        <v>Overheads &amp; Contractors Profit @ 13.615%</v>
      </c>
      <c r="D1106" s="216"/>
      <c r="E1106" s="138">
        <f>'[11]Input (R)'!$D$22</f>
        <v>0.13614999999999999</v>
      </c>
      <c r="F1106" s="134" t="s">
        <v>202</v>
      </c>
      <c r="G1106" s="132">
        <f>H1105</f>
        <v>263.43</v>
      </c>
      <c r="H1106" s="135">
        <f>TRUNC(G1106*E1106,2)</f>
        <v>35.86</v>
      </c>
    </row>
    <row r="1107" spans="1:8" hidden="1">
      <c r="A1107" s="225"/>
      <c r="B1107" s="118"/>
      <c r="C1107" s="232" t="s">
        <v>654</v>
      </c>
      <c r="D1107" s="232"/>
      <c r="E1107" s="308"/>
      <c r="F1107" s="167"/>
      <c r="G1107" s="164"/>
      <c r="H1107" s="503">
        <f>SUM(H1105:H1106)</f>
        <v>299.29000000000002</v>
      </c>
    </row>
    <row r="1108" spans="1:8" hidden="1">
      <c r="A1108" s="225"/>
      <c r="B1108" s="118"/>
      <c r="C1108" s="232"/>
      <c r="D1108" s="232"/>
      <c r="E1108" s="308"/>
      <c r="F1108" s="167"/>
      <c r="G1108" s="164"/>
      <c r="H1108" s="230"/>
    </row>
    <row r="1109" spans="1:8" hidden="1">
      <c r="A1109" s="225"/>
      <c r="B1109" s="225" t="s">
        <v>244</v>
      </c>
      <c r="C1109" s="489" t="s">
        <v>655</v>
      </c>
      <c r="D1109" s="110"/>
      <c r="E1109" s="264"/>
      <c r="F1109" s="110"/>
      <c r="G1109" s="346"/>
      <c r="H1109" s="352"/>
    </row>
    <row r="1110" spans="1:8" hidden="1">
      <c r="A1110" s="110"/>
      <c r="B1110" s="110"/>
      <c r="C1110" s="490" t="s">
        <v>649</v>
      </c>
      <c r="D1110" s="490"/>
      <c r="E1110" s="225" t="s">
        <v>215</v>
      </c>
      <c r="F1110" s="216">
        <v>0.7</v>
      </c>
      <c r="G1110" s="492">
        <f>$H$1035</f>
        <v>134.68</v>
      </c>
      <c r="H1110" s="482">
        <f t="shared" ref="H1110:H1115" si="8">TRUNC(F1110*G1110,2)</f>
        <v>94.27</v>
      </c>
    </row>
    <row r="1111" spans="1:8" hidden="1">
      <c r="A1111" s="110"/>
      <c r="B1111" s="110"/>
      <c r="C1111" s="110" t="str">
        <f>"Add 75% Extra   for pipe line   Rs. "&amp;H1110&amp;"/-"</f>
        <v>Add 75% Extra   for pipe line   Rs. 94.27/-</v>
      </c>
      <c r="D1111" s="110"/>
      <c r="E1111" s="225" t="s">
        <v>215</v>
      </c>
      <c r="F1111" s="216">
        <v>0.7</v>
      </c>
      <c r="G1111" s="492">
        <f>TRUNC(G1110*0.75,2)</f>
        <v>101.01</v>
      </c>
      <c r="H1111" s="482">
        <f t="shared" si="8"/>
        <v>70.7</v>
      </c>
    </row>
    <row r="1112" spans="1:8" ht="31.2" hidden="1">
      <c r="A1112" s="110"/>
      <c r="B1112" s="110"/>
      <c r="C1112" s="490" t="s">
        <v>661</v>
      </c>
      <c r="D1112" s="490"/>
      <c r="E1112" s="225" t="s">
        <v>215</v>
      </c>
      <c r="F1112" s="216">
        <v>7.0000000000000007E-2</v>
      </c>
      <c r="G1112" s="492">
        <f>$H$119</f>
        <v>348.28</v>
      </c>
      <c r="H1112" s="482">
        <f t="shared" si="8"/>
        <v>24.37</v>
      </c>
    </row>
    <row r="1113" spans="1:8" hidden="1">
      <c r="A1113" s="110"/>
      <c r="B1113" s="110"/>
      <c r="C1113" s="110" t="s">
        <v>651</v>
      </c>
      <c r="D1113" s="110"/>
      <c r="E1113" s="225" t="s">
        <v>151</v>
      </c>
      <c r="F1113" s="216">
        <v>1</v>
      </c>
      <c r="G1113" s="169">
        <f>'[11]P.H Data'!$H$1765</f>
        <v>13.72</v>
      </c>
      <c r="H1113" s="482">
        <f t="shared" si="8"/>
        <v>13.72</v>
      </c>
    </row>
    <row r="1114" spans="1:8" hidden="1">
      <c r="A1114" s="110"/>
      <c r="B1114" s="110"/>
      <c r="C1114" s="110" t="s">
        <v>652</v>
      </c>
      <c r="D1114" s="110"/>
      <c r="E1114" s="225" t="s">
        <v>215</v>
      </c>
      <c r="F1114" s="499">
        <f>F1110-0.075-F1112</f>
        <v>0.55499999999999994</v>
      </c>
      <c r="G1114" s="497">
        <f>$G$1056</f>
        <v>14</v>
      </c>
      <c r="H1114" s="482">
        <f t="shared" si="8"/>
        <v>7.77</v>
      </c>
    </row>
    <row r="1115" spans="1:8" hidden="1">
      <c r="A1115" s="110"/>
      <c r="B1115" s="110"/>
      <c r="C1115" s="110" t="s">
        <v>663</v>
      </c>
      <c r="D1115" s="110"/>
      <c r="E1115" s="225" t="s">
        <v>151</v>
      </c>
      <c r="F1115" s="216">
        <v>1</v>
      </c>
      <c r="G1115" s="492">
        <f>[11]SSR!$D$269</f>
        <v>82</v>
      </c>
      <c r="H1115" s="482">
        <f t="shared" si="8"/>
        <v>82</v>
      </c>
    </row>
    <row r="1116" spans="1:8" hidden="1">
      <c r="A1116" s="225"/>
      <c r="B1116" s="172"/>
      <c r="C1116" s="110" t="s">
        <v>483</v>
      </c>
      <c r="D1116" s="110"/>
      <c r="E1116" s="163"/>
      <c r="F1116" s="110"/>
      <c r="G1116" s="346"/>
      <c r="H1116" s="350">
        <f>SUM(H1110:H1115)</f>
        <v>292.83000000000004</v>
      </c>
    </row>
    <row r="1117" spans="1:8" hidden="1">
      <c r="A1117" s="225"/>
      <c r="B1117" s="118"/>
      <c r="C1117" s="107" t="str">
        <f>'[11]Input (R)'!$C$22</f>
        <v>Overheads &amp; Contractors Profit @ 13.615%</v>
      </c>
      <c r="D1117" s="216"/>
      <c r="E1117" s="138">
        <f>'[11]Input (R)'!$D$22</f>
        <v>0.13614999999999999</v>
      </c>
      <c r="F1117" s="134" t="s">
        <v>202</v>
      </c>
      <c r="G1117" s="132">
        <f>H1116</f>
        <v>292.83000000000004</v>
      </c>
      <c r="H1117" s="135">
        <f>TRUNC(G1117*E1117,2)</f>
        <v>39.86</v>
      </c>
    </row>
    <row r="1118" spans="1:8" hidden="1">
      <c r="A1118" s="225"/>
      <c r="B1118" s="118"/>
      <c r="C1118" s="232" t="s">
        <v>654</v>
      </c>
      <c r="D1118" s="232"/>
      <c r="E1118" s="308"/>
      <c r="F1118" s="167"/>
      <c r="G1118" s="164"/>
      <c r="H1118" s="483">
        <f>SUM(H1116:H1117)</f>
        <v>332.69000000000005</v>
      </c>
    </row>
    <row r="1119" spans="1:8" hidden="1">
      <c r="A1119" s="225"/>
      <c r="B1119" s="118"/>
      <c r="C1119" s="232"/>
      <c r="D1119" s="232"/>
      <c r="E1119" s="308"/>
      <c r="F1119" s="167"/>
      <c r="G1119" s="164"/>
      <c r="H1119" s="170"/>
    </row>
    <row r="1120" spans="1:8" hidden="1">
      <c r="A1120" s="172"/>
      <c r="B1120" s="225" t="s">
        <v>332</v>
      </c>
      <c r="C1120" s="489" t="s">
        <v>657</v>
      </c>
      <c r="D1120" s="110"/>
      <c r="E1120" s="264"/>
      <c r="F1120" s="110"/>
      <c r="G1120" s="346"/>
      <c r="H1120" s="352"/>
    </row>
    <row r="1121" spans="1:8" hidden="1">
      <c r="A1121" s="110"/>
      <c r="B1121" s="110"/>
      <c r="C1121" s="490" t="s">
        <v>649</v>
      </c>
      <c r="D1121" s="490"/>
      <c r="E1121" s="225" t="s">
        <v>215</v>
      </c>
      <c r="F1121" s="216">
        <v>0.7</v>
      </c>
      <c r="G1121" s="492">
        <f>$H$1035</f>
        <v>134.68</v>
      </c>
      <c r="H1121" s="482">
        <f t="shared" ref="H1121:H1126" si="9">TRUNC(F1121*G1121,2)</f>
        <v>94.27</v>
      </c>
    </row>
    <row r="1122" spans="1:8" hidden="1">
      <c r="A1122" s="110"/>
      <c r="B1122" s="110"/>
      <c r="C1122" s="110" t="str">
        <f>"Add 75% Extra   for pipe line   Rs. "&amp;H1121&amp;"/-"</f>
        <v>Add 75% Extra   for pipe line   Rs. 94.27/-</v>
      </c>
      <c r="D1122" s="110"/>
      <c r="E1122" s="225" t="s">
        <v>215</v>
      </c>
      <c r="F1122" s="216">
        <v>0.7</v>
      </c>
      <c r="G1122" s="492">
        <f>TRUNC(G1121*0.75,2)</f>
        <v>101.01</v>
      </c>
      <c r="H1122" s="482">
        <f t="shared" si="9"/>
        <v>70.7</v>
      </c>
    </row>
    <row r="1123" spans="1:8" ht="31.2" hidden="1">
      <c r="A1123" s="110"/>
      <c r="B1123" s="110"/>
      <c r="C1123" s="490" t="s">
        <v>661</v>
      </c>
      <c r="D1123" s="490"/>
      <c r="E1123" s="225" t="s">
        <v>215</v>
      </c>
      <c r="F1123" s="216">
        <v>7.0000000000000007E-2</v>
      </c>
      <c r="G1123" s="492">
        <f>$H$119</f>
        <v>348.28</v>
      </c>
      <c r="H1123" s="482">
        <f t="shared" si="9"/>
        <v>24.37</v>
      </c>
    </row>
    <row r="1124" spans="1:8" hidden="1">
      <c r="A1124" s="110"/>
      <c r="B1124" s="110"/>
      <c r="C1124" s="110" t="s">
        <v>651</v>
      </c>
      <c r="D1124" s="110"/>
      <c r="E1124" s="225" t="s">
        <v>151</v>
      </c>
      <c r="F1124" s="216">
        <v>1</v>
      </c>
      <c r="G1124" s="497">
        <f>'[11]P.H Data'!$H$1770</f>
        <v>16.47</v>
      </c>
      <c r="H1124" s="482">
        <f t="shared" si="9"/>
        <v>16.47</v>
      </c>
    </row>
    <row r="1125" spans="1:8" hidden="1">
      <c r="A1125" s="110"/>
      <c r="B1125" s="110"/>
      <c r="C1125" s="110" t="s">
        <v>652</v>
      </c>
      <c r="D1125" s="110"/>
      <c r="E1125" s="225" t="s">
        <v>215</v>
      </c>
      <c r="F1125" s="499">
        <f>F1121-0.09-F1123</f>
        <v>0.54</v>
      </c>
      <c r="G1125" s="497">
        <f>$G$1056</f>
        <v>14</v>
      </c>
      <c r="H1125" s="482">
        <f t="shared" si="9"/>
        <v>7.56</v>
      </c>
    </row>
    <row r="1126" spans="1:8" hidden="1">
      <c r="A1126" s="110"/>
      <c r="B1126" s="110"/>
      <c r="C1126" s="110" t="s">
        <v>658</v>
      </c>
      <c r="D1126" s="110"/>
      <c r="E1126" s="225" t="s">
        <v>151</v>
      </c>
      <c r="F1126" s="216">
        <v>1</v>
      </c>
      <c r="G1126" s="492">
        <f>[11]SSR!$D$270</f>
        <v>113</v>
      </c>
      <c r="H1126" s="482">
        <f t="shared" si="9"/>
        <v>113</v>
      </c>
    </row>
    <row r="1127" spans="1:8" hidden="1">
      <c r="A1127" s="225"/>
      <c r="B1127" s="172"/>
      <c r="C1127" s="110" t="s">
        <v>483</v>
      </c>
      <c r="D1127" s="110"/>
      <c r="E1127" s="264"/>
      <c r="F1127" s="110"/>
      <c r="G1127" s="163"/>
      <c r="H1127" s="350">
        <f>SUM(H1121:H1126)</f>
        <v>326.37</v>
      </c>
    </row>
    <row r="1128" spans="1:8" hidden="1">
      <c r="A1128" s="225"/>
      <c r="B1128" s="118"/>
      <c r="C1128" s="107" t="str">
        <f>'[11]Input (R)'!$C$22</f>
        <v>Overheads &amp; Contractors Profit @ 13.615%</v>
      </c>
      <c r="D1128" s="216"/>
      <c r="E1128" s="138">
        <f>'[11]Input (R)'!$D$22</f>
        <v>0.13614999999999999</v>
      </c>
      <c r="F1128" s="134" t="s">
        <v>202</v>
      </c>
      <c r="G1128" s="132">
        <f>H1127</f>
        <v>326.37</v>
      </c>
      <c r="H1128" s="135">
        <f>TRUNC(G1128*E1128,2)</f>
        <v>44.43</v>
      </c>
    </row>
    <row r="1129" spans="1:8" hidden="1">
      <c r="A1129" s="225"/>
      <c r="B1129" s="118"/>
      <c r="C1129" s="232" t="s">
        <v>654</v>
      </c>
      <c r="D1129" s="232"/>
      <c r="E1129" s="308"/>
      <c r="F1129" s="167"/>
      <c r="G1129" s="164"/>
      <c r="H1129" s="483">
        <f>SUM(H1127:H1128)</f>
        <v>370.8</v>
      </c>
    </row>
    <row r="1130" spans="1:8" hidden="1">
      <c r="A1130" s="225"/>
      <c r="B1130" s="118"/>
      <c r="C1130" s="232"/>
      <c r="D1130" s="232"/>
      <c r="E1130" s="308"/>
      <c r="F1130" s="167"/>
      <c r="G1130" s="164"/>
      <c r="H1130" s="170"/>
    </row>
    <row r="1131" spans="1:8" hidden="1">
      <c r="A1131" s="172"/>
      <c r="B1131" s="225" t="s">
        <v>334</v>
      </c>
      <c r="C1131" s="489" t="s">
        <v>659</v>
      </c>
      <c r="D1131" s="110"/>
      <c r="E1131" s="264"/>
      <c r="F1131" s="110"/>
      <c r="G1131" s="346"/>
      <c r="H1131" s="352"/>
    </row>
    <row r="1132" spans="1:8" hidden="1">
      <c r="A1132" s="110"/>
      <c r="B1132" s="110"/>
      <c r="C1132" s="490" t="s">
        <v>649</v>
      </c>
      <c r="D1132" s="490"/>
      <c r="E1132" s="225" t="s">
        <v>215</v>
      </c>
      <c r="F1132" s="216">
        <v>0.7</v>
      </c>
      <c r="G1132" s="492">
        <f>$H$1035</f>
        <v>134.68</v>
      </c>
      <c r="H1132" s="482">
        <f t="shared" ref="H1132:H1137" si="10">TRUNC(F1132*G1132,2)</f>
        <v>94.27</v>
      </c>
    </row>
    <row r="1133" spans="1:8" hidden="1">
      <c r="A1133" s="110"/>
      <c r="B1133" s="110"/>
      <c r="C1133" s="110" t="str">
        <f>"Add 75% Extra   for pipe line   Rs. "&amp;H1132&amp;"/-"</f>
        <v>Add 75% Extra   for pipe line   Rs. 94.27/-</v>
      </c>
      <c r="D1133" s="110"/>
      <c r="E1133" s="225" t="s">
        <v>215</v>
      </c>
      <c r="F1133" s="216">
        <v>0.7</v>
      </c>
      <c r="G1133" s="492">
        <f>TRUNC(G1132*0.75,2)</f>
        <v>101.01</v>
      </c>
      <c r="H1133" s="482">
        <f t="shared" si="10"/>
        <v>70.7</v>
      </c>
    </row>
    <row r="1134" spans="1:8" ht="31.2" hidden="1">
      <c r="A1134" s="110"/>
      <c r="B1134" s="110"/>
      <c r="C1134" s="490" t="s">
        <v>661</v>
      </c>
      <c r="D1134" s="490"/>
      <c r="E1134" s="225" t="s">
        <v>215</v>
      </c>
      <c r="F1134" s="216">
        <v>7.0000000000000007E-2</v>
      </c>
      <c r="G1134" s="492">
        <f>$H$119</f>
        <v>348.28</v>
      </c>
      <c r="H1134" s="482">
        <f t="shared" si="10"/>
        <v>24.37</v>
      </c>
    </row>
    <row r="1135" spans="1:8" hidden="1">
      <c r="A1135" s="110"/>
      <c r="B1135" s="110"/>
      <c r="C1135" s="110" t="s">
        <v>651</v>
      </c>
      <c r="D1135" s="110"/>
      <c r="E1135" s="225" t="s">
        <v>151</v>
      </c>
      <c r="F1135" s="216">
        <v>1</v>
      </c>
      <c r="G1135" s="497">
        <f>'[11]P.H Data'!$H$1775</f>
        <v>20.13</v>
      </c>
      <c r="H1135" s="482">
        <f t="shared" si="10"/>
        <v>20.13</v>
      </c>
    </row>
    <row r="1136" spans="1:8" hidden="1">
      <c r="A1136" s="110"/>
      <c r="B1136" s="110"/>
      <c r="C1136" s="110" t="s">
        <v>652</v>
      </c>
      <c r="D1136" s="110"/>
      <c r="E1136" s="225" t="s">
        <v>215</v>
      </c>
      <c r="F1136" s="499">
        <f>F1132-0.11-F1134</f>
        <v>0.52</v>
      </c>
      <c r="G1136" s="497">
        <f>$G$1056</f>
        <v>14</v>
      </c>
      <c r="H1136" s="482">
        <f t="shared" si="10"/>
        <v>7.28</v>
      </c>
    </row>
    <row r="1137" spans="1:8" hidden="1">
      <c r="A1137" s="110"/>
      <c r="B1137" s="110"/>
      <c r="C1137" s="110" t="s">
        <v>664</v>
      </c>
      <c r="D1137" s="110"/>
      <c r="E1137" s="225" t="s">
        <v>151</v>
      </c>
      <c r="F1137" s="216">
        <v>1</v>
      </c>
      <c r="G1137" s="492">
        <f>[11]SSR!$D$271</f>
        <v>163</v>
      </c>
      <c r="H1137" s="482">
        <f t="shared" si="10"/>
        <v>163</v>
      </c>
    </row>
    <row r="1138" spans="1:8" hidden="1">
      <c r="A1138" s="225"/>
      <c r="B1138" s="172"/>
      <c r="C1138" s="110" t="s">
        <v>483</v>
      </c>
      <c r="D1138" s="110"/>
      <c r="E1138" s="163"/>
      <c r="F1138" s="110"/>
      <c r="G1138" s="346"/>
      <c r="H1138" s="350">
        <f>SUM(H1132:H1137)</f>
        <v>379.75</v>
      </c>
    </row>
    <row r="1139" spans="1:8" hidden="1">
      <c r="A1139" s="225"/>
      <c r="B1139" s="118"/>
      <c r="C1139" s="107" t="str">
        <f>'[11]Input (R)'!$C$22</f>
        <v>Overheads &amp; Contractors Profit @ 13.615%</v>
      </c>
      <c r="D1139" s="216"/>
      <c r="E1139" s="138">
        <f>'[11]Input (R)'!$D$22</f>
        <v>0.13614999999999999</v>
      </c>
      <c r="F1139" s="134" t="s">
        <v>202</v>
      </c>
      <c r="G1139" s="132">
        <f>H1138</f>
        <v>379.75</v>
      </c>
      <c r="H1139" s="135">
        <f>TRUNC(G1139*E1139,2)</f>
        <v>51.7</v>
      </c>
    </row>
    <row r="1140" spans="1:8" hidden="1">
      <c r="A1140" s="225"/>
      <c r="B1140" s="118"/>
      <c r="C1140" s="232" t="s">
        <v>654</v>
      </c>
      <c r="D1140" s="232"/>
      <c r="E1140" s="308"/>
      <c r="F1140" s="167"/>
      <c r="G1140" s="164"/>
      <c r="H1140" s="483">
        <f>SUM(H1138:H1139)</f>
        <v>431.45</v>
      </c>
    </row>
    <row r="1141" spans="1:8" hidden="1">
      <c r="A1141" s="225"/>
      <c r="B1141" s="118"/>
      <c r="C1141" s="232"/>
      <c r="D1141" s="232"/>
      <c r="E1141" s="308"/>
      <c r="F1141" s="167"/>
      <c r="G1141" s="164"/>
      <c r="H1141" s="170"/>
    </row>
    <row r="1142" spans="1:8" hidden="1">
      <c r="A1142" s="172"/>
      <c r="B1142" s="225" t="s">
        <v>495</v>
      </c>
      <c r="C1142" s="489" t="s">
        <v>665</v>
      </c>
      <c r="D1142" s="110"/>
      <c r="E1142" s="264"/>
      <c r="F1142" s="110"/>
      <c r="G1142" s="346"/>
      <c r="H1142" s="352"/>
    </row>
    <row r="1143" spans="1:8" hidden="1">
      <c r="A1143" s="110"/>
      <c r="B1143" s="110"/>
      <c r="C1143" s="490" t="s">
        <v>649</v>
      </c>
      <c r="D1143" s="490"/>
      <c r="E1143" s="225" t="s">
        <v>215</v>
      </c>
      <c r="F1143" s="216">
        <v>0.7</v>
      </c>
      <c r="G1143" s="492">
        <f>$H$1035</f>
        <v>134.68</v>
      </c>
      <c r="H1143" s="482">
        <f t="shared" ref="H1143:H1148" si="11">TRUNC(F1143*G1143,2)</f>
        <v>94.27</v>
      </c>
    </row>
    <row r="1144" spans="1:8" hidden="1">
      <c r="A1144" s="110"/>
      <c r="B1144" s="110"/>
      <c r="C1144" s="110" t="str">
        <f>"Add 75% Extra   for pipe line   Rs. "&amp;H1143&amp;"/-"</f>
        <v>Add 75% Extra   for pipe line   Rs. 94.27/-</v>
      </c>
      <c r="D1144" s="110"/>
      <c r="E1144" s="225" t="s">
        <v>215</v>
      </c>
      <c r="F1144" s="216">
        <v>0.7</v>
      </c>
      <c r="G1144" s="492">
        <f>TRUNC(G1143*0.75,2)</f>
        <v>101.01</v>
      </c>
      <c r="H1144" s="482">
        <f t="shared" si="11"/>
        <v>70.7</v>
      </c>
    </row>
    <row r="1145" spans="1:8" ht="31.2" hidden="1">
      <c r="A1145" s="110"/>
      <c r="B1145" s="110"/>
      <c r="C1145" s="490" t="s">
        <v>661</v>
      </c>
      <c r="D1145" s="490"/>
      <c r="E1145" s="225" t="s">
        <v>215</v>
      </c>
      <c r="F1145" s="216">
        <v>7.0000000000000007E-2</v>
      </c>
      <c r="G1145" s="492">
        <f>$H$119</f>
        <v>348.28</v>
      </c>
      <c r="H1145" s="482">
        <f t="shared" si="11"/>
        <v>24.37</v>
      </c>
    </row>
    <row r="1146" spans="1:8" hidden="1">
      <c r="A1146" s="110"/>
      <c r="B1146" s="110"/>
      <c r="C1146" s="110" t="s">
        <v>651</v>
      </c>
      <c r="D1146" s="110"/>
      <c r="E1146" s="225" t="s">
        <v>151</v>
      </c>
      <c r="F1146" s="216">
        <v>1</v>
      </c>
      <c r="G1146" s="492">
        <f>'[11]P.H Data'!$H$1780</f>
        <v>22.87</v>
      </c>
      <c r="H1146" s="482">
        <f t="shared" si="11"/>
        <v>22.87</v>
      </c>
    </row>
    <row r="1147" spans="1:8" hidden="1">
      <c r="A1147" s="110"/>
      <c r="B1147" s="110"/>
      <c r="C1147" s="110" t="s">
        <v>652</v>
      </c>
      <c r="D1147" s="110"/>
      <c r="E1147" s="225" t="s">
        <v>215</v>
      </c>
      <c r="F1147" s="499">
        <f>F1143-0.125-F1145</f>
        <v>0.50499999999999989</v>
      </c>
      <c r="G1147" s="497">
        <f>$G$1056</f>
        <v>14</v>
      </c>
      <c r="H1147" s="482">
        <f t="shared" si="11"/>
        <v>7.07</v>
      </c>
    </row>
    <row r="1148" spans="1:8" hidden="1">
      <c r="A1148" s="110"/>
      <c r="B1148" s="110"/>
      <c r="C1148" s="110" t="s">
        <v>666</v>
      </c>
      <c r="D1148" s="110"/>
      <c r="E1148" s="225" t="s">
        <v>151</v>
      </c>
      <c r="F1148" s="216">
        <v>1</v>
      </c>
      <c r="G1148" s="492">
        <f>[11]SSR!$D$272</f>
        <v>213</v>
      </c>
      <c r="H1148" s="482">
        <f t="shared" si="11"/>
        <v>213</v>
      </c>
    </row>
    <row r="1149" spans="1:8" hidden="1">
      <c r="A1149" s="225"/>
      <c r="B1149" s="172"/>
      <c r="C1149" s="110" t="s">
        <v>483</v>
      </c>
      <c r="D1149" s="110"/>
      <c r="E1149" s="163"/>
      <c r="F1149" s="110"/>
      <c r="G1149" s="346"/>
      <c r="H1149" s="350">
        <f>SUM(H1143:H1148)</f>
        <v>432.28</v>
      </c>
    </row>
    <row r="1150" spans="1:8" hidden="1">
      <c r="A1150" s="225"/>
      <c r="B1150" s="118"/>
      <c r="C1150" s="107" t="str">
        <f>'[11]Input (R)'!$C$22</f>
        <v>Overheads &amp; Contractors Profit @ 13.615%</v>
      </c>
      <c r="D1150" s="216"/>
      <c r="E1150" s="138">
        <f>'[11]Input (R)'!$D$22</f>
        <v>0.13614999999999999</v>
      </c>
      <c r="F1150" s="134" t="s">
        <v>202</v>
      </c>
      <c r="G1150" s="132">
        <f>H1149</f>
        <v>432.28</v>
      </c>
      <c r="H1150" s="135">
        <f>TRUNC(G1150*E1150,2)</f>
        <v>58.85</v>
      </c>
    </row>
    <row r="1151" spans="1:8" hidden="1">
      <c r="A1151" s="225"/>
      <c r="B1151" s="118"/>
      <c r="C1151" s="232" t="s">
        <v>654</v>
      </c>
      <c r="D1151" s="232"/>
      <c r="E1151" s="308"/>
      <c r="F1151" s="167"/>
      <c r="G1151" s="164"/>
      <c r="H1151" s="483">
        <f>SUM(H1149:H1150)</f>
        <v>491.13</v>
      </c>
    </row>
    <row r="1152" spans="1:8" hidden="1">
      <c r="A1152" s="225"/>
      <c r="B1152" s="118"/>
      <c r="C1152" s="232"/>
      <c r="D1152" s="232"/>
      <c r="E1152" s="308"/>
      <c r="F1152" s="167"/>
      <c r="G1152" s="164"/>
      <c r="H1152" s="170"/>
    </row>
    <row r="1153" spans="1:8" hidden="1">
      <c r="A1153" s="172"/>
      <c r="B1153" s="225" t="s">
        <v>497</v>
      </c>
      <c r="C1153" s="489" t="s">
        <v>667</v>
      </c>
      <c r="D1153" s="110"/>
      <c r="E1153" s="264"/>
      <c r="F1153" s="110"/>
      <c r="G1153" s="346"/>
      <c r="H1153" s="352"/>
    </row>
    <row r="1154" spans="1:8" hidden="1">
      <c r="A1154" s="110"/>
      <c r="B1154" s="110"/>
      <c r="C1154" s="490" t="s">
        <v>649</v>
      </c>
      <c r="D1154" s="490"/>
      <c r="E1154" s="225" t="s">
        <v>215</v>
      </c>
      <c r="F1154" s="216">
        <v>0.7</v>
      </c>
      <c r="G1154" s="492">
        <f>$H$1035</f>
        <v>134.68</v>
      </c>
      <c r="H1154" s="482">
        <f t="shared" ref="H1154:H1159" si="12">TRUNC(F1154*G1154,2)</f>
        <v>94.27</v>
      </c>
    </row>
    <row r="1155" spans="1:8" hidden="1">
      <c r="A1155" s="110"/>
      <c r="B1155" s="110"/>
      <c r="C1155" s="110" t="str">
        <f>"Add 75% Extra   for pipe line   Rs. "&amp;H1154&amp;"/-"</f>
        <v>Add 75% Extra   for pipe line   Rs. 94.27/-</v>
      </c>
      <c r="D1155" s="110"/>
      <c r="E1155" s="225" t="s">
        <v>215</v>
      </c>
      <c r="F1155" s="216">
        <v>0.7</v>
      </c>
      <c r="G1155" s="492">
        <f>TRUNC(G1154*0.75,2)</f>
        <v>101.01</v>
      </c>
      <c r="H1155" s="482">
        <f t="shared" si="12"/>
        <v>70.7</v>
      </c>
    </row>
    <row r="1156" spans="1:8" ht="31.2" hidden="1">
      <c r="A1156" s="110"/>
      <c r="B1156" s="110"/>
      <c r="C1156" s="490" t="s">
        <v>661</v>
      </c>
      <c r="D1156" s="490"/>
      <c r="E1156" s="225" t="s">
        <v>215</v>
      </c>
      <c r="F1156" s="216">
        <v>7.0000000000000007E-2</v>
      </c>
      <c r="G1156" s="492">
        <f>$H$119</f>
        <v>348.28</v>
      </c>
      <c r="H1156" s="482">
        <f t="shared" si="12"/>
        <v>24.37</v>
      </c>
    </row>
    <row r="1157" spans="1:8" hidden="1">
      <c r="A1157" s="110"/>
      <c r="B1157" s="110"/>
      <c r="C1157" s="110" t="s">
        <v>651</v>
      </c>
      <c r="D1157" s="110"/>
      <c r="E1157" s="225" t="s">
        <v>151</v>
      </c>
      <c r="F1157" s="216">
        <v>1</v>
      </c>
      <c r="G1157" s="492">
        <f>'[11]P.H Data'!$H$1785</f>
        <v>25.62</v>
      </c>
      <c r="H1157" s="482">
        <f t="shared" si="12"/>
        <v>25.62</v>
      </c>
    </row>
    <row r="1158" spans="1:8" hidden="1">
      <c r="A1158" s="110"/>
      <c r="B1158" s="110"/>
      <c r="C1158" s="110" t="s">
        <v>652</v>
      </c>
      <c r="D1158" s="110"/>
      <c r="E1158" s="225" t="s">
        <v>215</v>
      </c>
      <c r="F1158" s="499">
        <f>F1154-0.14-F1156</f>
        <v>0.48999999999999994</v>
      </c>
      <c r="G1158" s="497">
        <f>$G$1056</f>
        <v>14</v>
      </c>
      <c r="H1158" s="482">
        <f t="shared" si="12"/>
        <v>6.86</v>
      </c>
    </row>
    <row r="1159" spans="1:8" hidden="1">
      <c r="A1159" s="110"/>
      <c r="B1159" s="110"/>
      <c r="C1159" s="110" t="s">
        <v>668</v>
      </c>
      <c r="D1159" s="110"/>
      <c r="E1159" s="225" t="s">
        <v>151</v>
      </c>
      <c r="F1159" s="216">
        <v>1</v>
      </c>
      <c r="G1159" s="492">
        <f>[11]SSR!$D$273</f>
        <v>266</v>
      </c>
      <c r="H1159" s="482">
        <f t="shared" si="12"/>
        <v>266</v>
      </c>
    </row>
    <row r="1160" spans="1:8" hidden="1">
      <c r="A1160" s="110"/>
      <c r="B1160" s="172"/>
      <c r="C1160" s="110" t="s">
        <v>483</v>
      </c>
      <c r="D1160" s="110"/>
      <c r="E1160" s="163"/>
      <c r="F1160" s="225"/>
      <c r="G1160" s="346"/>
      <c r="H1160" s="350">
        <f>SUM(H1154:H1159)</f>
        <v>487.82000000000005</v>
      </c>
    </row>
    <row r="1161" spans="1:8" hidden="1">
      <c r="A1161" s="225"/>
      <c r="B1161" s="118"/>
      <c r="C1161" s="107" t="str">
        <f>'[11]Input (R)'!$C$22</f>
        <v>Overheads &amp; Contractors Profit @ 13.615%</v>
      </c>
      <c r="D1161" s="216"/>
      <c r="E1161" s="138">
        <f>'[11]Input (R)'!$D$22</f>
        <v>0.13614999999999999</v>
      </c>
      <c r="F1161" s="134" t="s">
        <v>202</v>
      </c>
      <c r="G1161" s="132">
        <f>H1160</f>
        <v>487.82000000000005</v>
      </c>
      <c r="H1161" s="135">
        <f>TRUNC(G1161*E1161,2)</f>
        <v>66.41</v>
      </c>
    </row>
    <row r="1162" spans="1:8" hidden="1">
      <c r="A1162" s="225"/>
      <c r="B1162" s="118"/>
      <c r="C1162" s="232" t="s">
        <v>654</v>
      </c>
      <c r="D1162" s="232"/>
      <c r="E1162" s="308"/>
      <c r="F1162" s="167"/>
      <c r="G1162" s="164"/>
      <c r="H1162" s="483">
        <f>SUM(H1160:H1161)</f>
        <v>554.23</v>
      </c>
    </row>
    <row r="1163" spans="1:8" hidden="1">
      <c r="A1163" s="225"/>
      <c r="B1163" s="118"/>
      <c r="C1163" s="166"/>
      <c r="D1163" s="166"/>
      <c r="E1163" s="163"/>
      <c r="F1163" s="210"/>
      <c r="G1163" s="164"/>
      <c r="H1163" s="210"/>
    </row>
    <row r="1164" spans="1:8" hidden="1">
      <c r="A1164" s="172"/>
      <c r="B1164" s="225" t="s">
        <v>499</v>
      </c>
      <c r="C1164" s="489" t="s">
        <v>669</v>
      </c>
      <c r="D1164" s="110"/>
      <c r="E1164" s="264"/>
      <c r="F1164" s="110"/>
      <c r="G1164" s="346"/>
      <c r="H1164" s="352"/>
    </row>
    <row r="1165" spans="1:8" hidden="1">
      <c r="A1165" s="110"/>
      <c r="B1165" s="110"/>
      <c r="C1165" s="490" t="s">
        <v>649</v>
      </c>
      <c r="D1165" s="490"/>
      <c r="E1165" s="225" t="s">
        <v>215</v>
      </c>
      <c r="F1165" s="216">
        <v>0.7</v>
      </c>
      <c r="G1165" s="492">
        <f>$H$1035</f>
        <v>134.68</v>
      </c>
      <c r="H1165" s="482">
        <f t="shared" ref="H1165:H1170" si="13">TRUNC(F1165*G1165,2)</f>
        <v>94.27</v>
      </c>
    </row>
    <row r="1166" spans="1:8" hidden="1">
      <c r="A1166" s="110"/>
      <c r="B1166" s="110"/>
      <c r="C1166" s="110" t="str">
        <f>"Add 75% Extra   for pipe line   Rs. "&amp;H1165&amp;"/-"</f>
        <v>Add 75% Extra   for pipe line   Rs. 94.27/-</v>
      </c>
      <c r="D1166" s="110"/>
      <c r="E1166" s="225" t="s">
        <v>215</v>
      </c>
      <c r="F1166" s="216">
        <v>0.7</v>
      </c>
      <c r="G1166" s="492">
        <f>TRUNC(G1165*0.75,2)</f>
        <v>101.01</v>
      </c>
      <c r="H1166" s="482">
        <f t="shared" si="13"/>
        <v>70.7</v>
      </c>
    </row>
    <row r="1167" spans="1:8" ht="31.2" hidden="1">
      <c r="A1167" s="110"/>
      <c r="B1167" s="110"/>
      <c r="C1167" s="490" t="s">
        <v>661</v>
      </c>
      <c r="D1167" s="490"/>
      <c r="E1167" s="225" t="s">
        <v>215</v>
      </c>
      <c r="F1167" s="216">
        <v>7.0000000000000007E-2</v>
      </c>
      <c r="G1167" s="492">
        <f>$H$119</f>
        <v>348.28</v>
      </c>
      <c r="H1167" s="482">
        <f t="shared" si="13"/>
        <v>24.37</v>
      </c>
    </row>
    <row r="1168" spans="1:8" hidden="1">
      <c r="A1168" s="110"/>
      <c r="B1168" s="110"/>
      <c r="C1168" s="110" t="s">
        <v>651</v>
      </c>
      <c r="D1168" s="110"/>
      <c r="E1168" s="225" t="s">
        <v>151</v>
      </c>
      <c r="F1168" s="216">
        <v>1</v>
      </c>
      <c r="G1168" s="492">
        <f>'[11]P.H Data'!$H$1790</f>
        <v>29.28</v>
      </c>
      <c r="H1168" s="482">
        <f t="shared" si="13"/>
        <v>29.28</v>
      </c>
    </row>
    <row r="1169" spans="1:10" hidden="1">
      <c r="A1169" s="110"/>
      <c r="B1169" s="110"/>
      <c r="C1169" s="110" t="s">
        <v>652</v>
      </c>
      <c r="D1169" s="110"/>
      <c r="E1169" s="225" t="s">
        <v>215</v>
      </c>
      <c r="F1169" s="499">
        <f>F1165-0.16-F1167</f>
        <v>0.46999999999999992</v>
      </c>
      <c r="G1169" s="497">
        <f>$G$1056</f>
        <v>14</v>
      </c>
      <c r="H1169" s="482">
        <f t="shared" si="13"/>
        <v>6.58</v>
      </c>
    </row>
    <row r="1170" spans="1:10" hidden="1">
      <c r="A1170" s="110"/>
      <c r="B1170" s="110"/>
      <c r="C1170" s="110" t="s">
        <v>668</v>
      </c>
      <c r="D1170" s="110"/>
      <c r="E1170" s="225" t="s">
        <v>151</v>
      </c>
      <c r="F1170" s="216">
        <v>1</v>
      </c>
      <c r="G1170" s="492">
        <f>[11]SSR!$D$274</f>
        <v>350</v>
      </c>
      <c r="H1170" s="482">
        <f t="shared" si="13"/>
        <v>350</v>
      </c>
    </row>
    <row r="1171" spans="1:10" hidden="1">
      <c r="A1171" s="225"/>
      <c r="B1171" s="172"/>
      <c r="C1171" s="110" t="s">
        <v>483</v>
      </c>
      <c r="D1171" s="110"/>
      <c r="E1171" s="163"/>
      <c r="F1171" s="110"/>
      <c r="G1171" s="346"/>
      <c r="H1171" s="350">
        <f>SUM(H1165:H1170)</f>
        <v>575.20000000000005</v>
      </c>
    </row>
    <row r="1172" spans="1:10" hidden="1">
      <c r="A1172" s="225"/>
      <c r="B1172" s="118"/>
      <c r="C1172" s="107" t="str">
        <f>'[11]Input (R)'!$C$22</f>
        <v>Overheads &amp; Contractors Profit @ 13.615%</v>
      </c>
      <c r="D1172" s="216"/>
      <c r="E1172" s="138">
        <f>'[11]Input (R)'!$D$22</f>
        <v>0.13614999999999999</v>
      </c>
      <c r="F1172" s="134" t="s">
        <v>202</v>
      </c>
      <c r="G1172" s="132">
        <f>H1171</f>
        <v>575.20000000000005</v>
      </c>
      <c r="H1172" s="135">
        <f>TRUNC(G1172*E1172,2)</f>
        <v>78.31</v>
      </c>
    </row>
    <row r="1173" spans="1:10" hidden="1">
      <c r="A1173" s="225"/>
      <c r="B1173" s="118"/>
      <c r="C1173" s="232" t="s">
        <v>654</v>
      </c>
      <c r="D1173" s="232"/>
      <c r="E1173" s="308"/>
      <c r="F1173" s="167"/>
      <c r="G1173" s="164"/>
      <c r="H1173" s="483">
        <f>SUM(H1171:H1172)</f>
        <v>653.51</v>
      </c>
    </row>
    <row r="1174" spans="1:10" hidden="1">
      <c r="A1174" s="225"/>
      <c r="B1174" s="118"/>
      <c r="C1174" s="166"/>
      <c r="D1174" s="166"/>
      <c r="E1174" s="163"/>
      <c r="F1174" s="210"/>
      <c r="G1174" s="164"/>
      <c r="H1174" s="210"/>
    </row>
    <row r="1175" spans="1:10" s="510" customFormat="1" ht="19.5" customHeight="1">
      <c r="A1175" s="330"/>
      <c r="B1175" s="184"/>
      <c r="C1175" s="504" t="s">
        <v>670</v>
      </c>
      <c r="D1175" s="505"/>
      <c r="E1175" s="506"/>
      <c r="F1175" s="507"/>
      <c r="G1175" s="508"/>
      <c r="H1175" s="509"/>
    </row>
    <row r="1176" spans="1:10" s="485" customFormat="1">
      <c r="A1176" s="225"/>
      <c r="B1176" s="118"/>
      <c r="C1176" s="110"/>
      <c r="D1176" s="110"/>
      <c r="E1176" s="501"/>
      <c r="F1176" s="502"/>
      <c r="G1176" s="502"/>
      <c r="H1176" s="231"/>
    </row>
    <row r="1177" spans="1:10" s="331" customFormat="1" ht="154.5" customHeight="1">
      <c r="A1177" s="330"/>
      <c r="B1177" s="184">
        <f>B1097+1</f>
        <v>58</v>
      </c>
      <c r="C1177" s="1002" t="s">
        <v>671</v>
      </c>
      <c r="D1177" s="1002"/>
      <c r="E1177" s="1002"/>
      <c r="F1177" s="1002"/>
      <c r="G1177" s="1002"/>
      <c r="H1177" s="197"/>
    </row>
    <row r="1178" spans="1:10" s="331" customFormat="1">
      <c r="A1178" s="330"/>
      <c r="B1178" s="330" t="s">
        <v>231</v>
      </c>
      <c r="C1178" s="331" t="s">
        <v>648</v>
      </c>
      <c r="E1178" s="332"/>
      <c r="G1178" s="340"/>
      <c r="H1178" s="341"/>
    </row>
    <row r="1179" spans="1:10" s="331" customFormat="1">
      <c r="A1179" s="330"/>
      <c r="B1179" s="184"/>
      <c r="C1179" s="511" t="s">
        <v>649</v>
      </c>
      <c r="D1179" s="511"/>
      <c r="E1179" s="330" t="s">
        <v>215</v>
      </c>
      <c r="F1179" s="200">
        <v>0.7</v>
      </c>
      <c r="G1179" s="512">
        <f>$H$1035</f>
        <v>134.68</v>
      </c>
      <c r="H1179" s="513">
        <f>TRUNC(F1179*G1179,2)</f>
        <v>94.27</v>
      </c>
    </row>
    <row r="1180" spans="1:10" s="331" customFormat="1">
      <c r="A1180" s="330"/>
      <c r="B1180" s="184"/>
      <c r="C1180" s="331" t="str">
        <f>"Add 75% Extra   for pipe line   Rs. "&amp;H1179&amp;"/-"</f>
        <v>Add 75% Extra   for pipe line   Rs. 94.27/-</v>
      </c>
      <c r="E1180" s="330" t="s">
        <v>215</v>
      </c>
      <c r="F1180" s="200">
        <v>0.7</v>
      </c>
      <c r="G1180" s="512">
        <f>TRUNC(G1179*0.75,2)</f>
        <v>101.01</v>
      </c>
      <c r="H1180" s="513">
        <f>TRUNC(F1180*G1180,2)</f>
        <v>70.7</v>
      </c>
    </row>
    <row r="1181" spans="1:10" s="331" customFormat="1">
      <c r="A1181" s="330"/>
      <c r="B1181" s="184"/>
      <c r="C1181" s="331" t="s">
        <v>672</v>
      </c>
      <c r="E1181" s="330" t="s">
        <v>151</v>
      </c>
      <c r="F1181" s="200">
        <v>1</v>
      </c>
      <c r="G1181" s="512">
        <f>[11]SSR!$D$281</f>
        <v>93</v>
      </c>
      <c r="H1181" s="513">
        <f>TRUNC(F1181*G1181,2)</f>
        <v>93</v>
      </c>
    </row>
    <row r="1182" spans="1:10" s="331" customFormat="1">
      <c r="A1182" s="330"/>
      <c r="B1182" s="184"/>
      <c r="C1182" s="331" t="s">
        <v>651</v>
      </c>
      <c r="E1182" s="330" t="s">
        <v>151</v>
      </c>
      <c r="F1182" s="200">
        <v>1</v>
      </c>
      <c r="G1182" s="512">
        <v>35</v>
      </c>
      <c r="H1182" s="513">
        <f>TRUNC(F1182*G1182,2)</f>
        <v>35</v>
      </c>
      <c r="J1182" s="514">
        <f>'[11]P.H Data'!$H$1849</f>
        <v>29.58</v>
      </c>
    </row>
    <row r="1183" spans="1:10" s="331" customFormat="1">
      <c r="A1183" s="330"/>
      <c r="B1183" s="184"/>
      <c r="C1183" s="331" t="s">
        <v>652</v>
      </c>
      <c r="E1183" s="330" t="s">
        <v>215</v>
      </c>
      <c r="F1183" s="515">
        <f>F1179-0.063</f>
        <v>0.63700000000000001</v>
      </c>
      <c r="G1183" s="516">
        <f>$G$1056</f>
        <v>14</v>
      </c>
      <c r="H1183" s="513">
        <f>TRUNC(F1183*G1183,2)</f>
        <v>8.91</v>
      </c>
    </row>
    <row r="1184" spans="1:10" s="331" customFormat="1">
      <c r="A1184" s="330"/>
      <c r="B1184" s="403"/>
      <c r="C1184" s="331" t="s">
        <v>483</v>
      </c>
      <c r="E1184" s="517"/>
      <c r="G1184" s="183"/>
      <c r="H1184" s="518">
        <f>SUM(H1179:H1183)</f>
        <v>301.88000000000005</v>
      </c>
    </row>
    <row r="1185" spans="1:10" s="331" customFormat="1">
      <c r="A1185" s="330"/>
      <c r="B1185" s="184"/>
      <c r="C1185" s="199" t="str">
        <f>'[11]Input (R)'!$C$22</f>
        <v>Overheads &amp; Contractors Profit @ 13.615%</v>
      </c>
      <c r="D1185" s="200"/>
      <c r="E1185" s="201">
        <f>'[11]Input (R)'!$D$22</f>
        <v>0.13614999999999999</v>
      </c>
      <c r="F1185" s="195" t="s">
        <v>202</v>
      </c>
      <c r="G1185" s="192">
        <f>H1184</f>
        <v>301.88000000000005</v>
      </c>
      <c r="H1185" s="196">
        <f>TRUNC(G1185*E1185,2)</f>
        <v>41.1</v>
      </c>
    </row>
    <row r="1186" spans="1:10" s="331" customFormat="1">
      <c r="A1186" s="330"/>
      <c r="B1186" s="184"/>
      <c r="C1186" s="241" t="s">
        <v>654</v>
      </c>
      <c r="D1186" s="241"/>
      <c r="E1186" s="334"/>
      <c r="F1186" s="339"/>
      <c r="G1186" s="185"/>
      <c r="H1186" s="262">
        <f>SUM(H1184:H1185)</f>
        <v>342.98000000000008</v>
      </c>
    </row>
    <row r="1187" spans="1:10">
      <c r="A1187" s="225"/>
      <c r="B1187" s="118"/>
      <c r="C1187" s="166"/>
      <c r="D1187" s="166"/>
      <c r="E1187" s="118"/>
      <c r="F1187" s="166"/>
      <c r="G1187" s="166"/>
      <c r="H1187" s="214"/>
    </row>
    <row r="1188" spans="1:10" hidden="1">
      <c r="A1188" s="225"/>
      <c r="B1188" s="225" t="s">
        <v>231</v>
      </c>
      <c r="C1188" s="489" t="s">
        <v>655</v>
      </c>
      <c r="D1188" s="110"/>
      <c r="E1188" s="264"/>
      <c r="F1188" s="110"/>
      <c r="G1188" s="346"/>
      <c r="H1188" s="352"/>
    </row>
    <row r="1189" spans="1:10" hidden="1">
      <c r="A1189" s="110"/>
      <c r="B1189" s="110"/>
      <c r="C1189" s="490" t="s">
        <v>649</v>
      </c>
      <c r="D1189" s="490"/>
      <c r="E1189" s="225" t="s">
        <v>215</v>
      </c>
      <c r="F1189" s="216">
        <v>0.7</v>
      </c>
      <c r="G1189" s="492">
        <f>$H$1035</f>
        <v>134.68</v>
      </c>
      <c r="H1189" s="482">
        <f>TRUNC(F1189*G1189,2)</f>
        <v>94.27</v>
      </c>
    </row>
    <row r="1190" spans="1:10" hidden="1">
      <c r="A1190" s="110"/>
      <c r="B1190" s="110"/>
      <c r="C1190" s="110" t="str">
        <f>"Add 75% Extra   for pipe line   Rs. "&amp;H1189&amp;"/-"</f>
        <v>Add 75% Extra   for pipe line   Rs. 94.27/-</v>
      </c>
      <c r="D1190" s="110"/>
      <c r="E1190" s="225" t="s">
        <v>215</v>
      </c>
      <c r="F1190" s="216">
        <v>0.7</v>
      </c>
      <c r="G1190" s="492">
        <f>TRUNC(G1189*0.75,2)</f>
        <v>101.01</v>
      </c>
      <c r="H1190" s="482">
        <f>TRUNC(F1190*G1190,2)</f>
        <v>70.7</v>
      </c>
    </row>
    <row r="1191" spans="1:10" hidden="1">
      <c r="A1191" s="110"/>
      <c r="B1191" s="110"/>
      <c r="C1191" s="110" t="s">
        <v>673</v>
      </c>
      <c r="D1191" s="110"/>
      <c r="E1191" s="225" t="s">
        <v>151</v>
      </c>
      <c r="F1191" s="216">
        <v>1</v>
      </c>
      <c r="G1191" s="492">
        <f>[11]SSR!$D$282</f>
        <v>132</v>
      </c>
      <c r="H1191" s="482">
        <f>TRUNC(F1191*G1191,2)</f>
        <v>132</v>
      </c>
    </row>
    <row r="1192" spans="1:10" hidden="1">
      <c r="A1192" s="110"/>
      <c r="B1192" s="110"/>
      <c r="C1192" s="110" t="s">
        <v>651</v>
      </c>
      <c r="D1192" s="110"/>
      <c r="E1192" s="225" t="s">
        <v>151</v>
      </c>
      <c r="F1192" s="216">
        <v>1</v>
      </c>
      <c r="G1192" s="492">
        <v>39</v>
      </c>
      <c r="H1192" s="482">
        <f>TRUNC(F1192*G1192,2)</f>
        <v>39</v>
      </c>
      <c r="J1192" s="57">
        <f>'[11]P.H Data'!$H$1875</f>
        <v>31.14</v>
      </c>
    </row>
    <row r="1193" spans="1:10" hidden="1">
      <c r="A1193" s="110"/>
      <c r="B1193" s="110"/>
      <c r="C1193" s="110" t="s">
        <v>652</v>
      </c>
      <c r="D1193" s="110"/>
      <c r="E1193" s="225" t="s">
        <v>215</v>
      </c>
      <c r="F1193" s="499">
        <f>F1189-0.075</f>
        <v>0.625</v>
      </c>
      <c r="G1193" s="497">
        <f>$G$1056</f>
        <v>14</v>
      </c>
      <c r="H1193" s="482">
        <f>TRUNC(F1193*G1193,2)</f>
        <v>8.75</v>
      </c>
    </row>
    <row r="1194" spans="1:10" hidden="1">
      <c r="A1194" s="225"/>
      <c r="B1194" s="172"/>
      <c r="C1194" s="110" t="s">
        <v>483</v>
      </c>
      <c r="D1194" s="110"/>
      <c r="E1194" s="163"/>
      <c r="F1194" s="110"/>
      <c r="G1194" s="346"/>
      <c r="H1194" s="350">
        <f>SUM(H1189:H1193)</f>
        <v>344.72</v>
      </c>
    </row>
    <row r="1195" spans="1:10" hidden="1">
      <c r="A1195" s="225"/>
      <c r="B1195" s="118"/>
      <c r="C1195" s="107" t="str">
        <f>'[11]Input (R)'!$C$22</f>
        <v>Overheads &amp; Contractors Profit @ 13.615%</v>
      </c>
      <c r="D1195" s="216"/>
      <c r="E1195" s="138">
        <f>'[11]Input (R)'!$D$22</f>
        <v>0.13614999999999999</v>
      </c>
      <c r="F1195" s="134" t="s">
        <v>202</v>
      </c>
      <c r="G1195" s="132">
        <f>H1194</f>
        <v>344.72</v>
      </c>
      <c r="H1195" s="135">
        <f>TRUNC(G1195*E1195,2)</f>
        <v>46.93</v>
      </c>
    </row>
    <row r="1196" spans="1:10" hidden="1">
      <c r="A1196" s="225"/>
      <c r="B1196" s="118"/>
      <c r="C1196" s="232" t="s">
        <v>654</v>
      </c>
      <c r="D1196" s="232"/>
      <c r="E1196" s="308"/>
      <c r="F1196" s="167"/>
      <c r="G1196" s="164"/>
      <c r="H1196" s="483">
        <f>SUM(H1194:H1195)</f>
        <v>391.65000000000003</v>
      </c>
    </row>
    <row r="1197" spans="1:10" hidden="1">
      <c r="A1197" s="225"/>
      <c r="B1197" s="118"/>
      <c r="C1197" s="166"/>
      <c r="D1197" s="166"/>
      <c r="E1197" s="163"/>
      <c r="F1197" s="210"/>
      <c r="G1197" s="164"/>
      <c r="H1197" s="210"/>
    </row>
    <row r="1198" spans="1:10" hidden="1">
      <c r="A1198" s="225"/>
      <c r="B1198" s="225" t="s">
        <v>244</v>
      </c>
      <c r="C1198" s="489" t="s">
        <v>657</v>
      </c>
      <c r="D1198" s="110"/>
      <c r="E1198" s="264"/>
      <c r="F1198" s="110"/>
      <c r="G1198" s="346"/>
      <c r="H1198" s="352"/>
    </row>
    <row r="1199" spans="1:10" hidden="1">
      <c r="A1199" s="225"/>
      <c r="B1199" s="118"/>
      <c r="C1199" s="490" t="s">
        <v>649</v>
      </c>
      <c r="D1199" s="490"/>
      <c r="E1199" s="491">
        <v>0.7</v>
      </c>
      <c r="F1199" s="225" t="s">
        <v>215</v>
      </c>
      <c r="G1199" s="492">
        <f>$H$1035</f>
        <v>134.68</v>
      </c>
      <c r="H1199" s="482">
        <f>TRUNC(E1199*G1199,2)</f>
        <v>94.27</v>
      </c>
    </row>
    <row r="1200" spans="1:10" hidden="1">
      <c r="A1200" s="225"/>
      <c r="B1200" s="118"/>
      <c r="C1200" s="110" t="str">
        <f>"Add 75% Extra   for pipe line   Rs. "&amp;H1199&amp;"/-"</f>
        <v>Add 75% Extra   for pipe line   Rs. 94.27/-</v>
      </c>
      <c r="D1200" s="110"/>
      <c r="E1200" s="491">
        <v>0.7</v>
      </c>
      <c r="F1200" s="225" t="s">
        <v>215</v>
      </c>
      <c r="G1200" s="492">
        <f>TRUNC(G1199*0.75,2)</f>
        <v>101.01</v>
      </c>
      <c r="H1200" s="482">
        <f>TRUNC(E1200*G1200,2)</f>
        <v>70.7</v>
      </c>
    </row>
    <row r="1201" spans="1:10" hidden="1">
      <c r="A1201" s="225"/>
      <c r="B1201" s="118"/>
      <c r="C1201" s="110" t="s">
        <v>674</v>
      </c>
      <c r="D1201" s="110"/>
      <c r="E1201" s="491">
        <v>1</v>
      </c>
      <c r="F1201" s="225" t="s">
        <v>151</v>
      </c>
      <c r="G1201" s="492">
        <f>[11]SSR!$D$283</f>
        <v>186</v>
      </c>
      <c r="H1201" s="482">
        <f>TRUNC(E1201*G1201,2)</f>
        <v>186</v>
      </c>
    </row>
    <row r="1202" spans="1:10" hidden="1">
      <c r="A1202" s="225"/>
      <c r="B1202" s="118"/>
      <c r="C1202" s="110" t="s">
        <v>651</v>
      </c>
      <c r="D1202" s="110"/>
      <c r="E1202" s="491">
        <v>1</v>
      </c>
      <c r="F1202" s="225" t="s">
        <v>151</v>
      </c>
      <c r="G1202" s="492">
        <v>44</v>
      </c>
      <c r="H1202" s="482">
        <f>TRUNC(E1202*G1202,2)</f>
        <v>44</v>
      </c>
      <c r="J1202" s="57">
        <f>'[11]P.H Data'!$H$1901</f>
        <v>33.840000000000003</v>
      </c>
    </row>
    <row r="1203" spans="1:10" hidden="1">
      <c r="A1203" s="225"/>
      <c r="B1203" s="118"/>
      <c r="C1203" s="110" t="s">
        <v>652</v>
      </c>
      <c r="D1203" s="110"/>
      <c r="E1203" s="496">
        <f>E1199-0.09</f>
        <v>0.61</v>
      </c>
      <c r="F1203" s="225" t="s">
        <v>215</v>
      </c>
      <c r="G1203" s="497">
        <f>$G$1056</f>
        <v>14</v>
      </c>
      <c r="H1203" s="482">
        <f>TRUNC(E1203*G1203,2)</f>
        <v>8.5399999999999991</v>
      </c>
    </row>
    <row r="1204" spans="1:10" hidden="1">
      <c r="A1204" s="225"/>
      <c r="B1204" s="172"/>
      <c r="C1204" s="110" t="s">
        <v>483</v>
      </c>
      <c r="D1204" s="110"/>
      <c r="E1204" s="163"/>
      <c r="F1204" s="110"/>
      <c r="G1204" s="346"/>
      <c r="H1204" s="350">
        <f>SUM(H1199:H1203)</f>
        <v>403.51000000000005</v>
      </c>
    </row>
    <row r="1205" spans="1:10" hidden="1">
      <c r="A1205" s="225"/>
      <c r="B1205" s="118"/>
      <c r="C1205" s="107" t="str">
        <f>'[11]Input (R)'!$C$22</f>
        <v>Overheads &amp; Contractors Profit @ 13.615%</v>
      </c>
      <c r="D1205" s="216"/>
      <c r="E1205" s="138">
        <f>'[11]Input (R)'!$D$22</f>
        <v>0.13614999999999999</v>
      </c>
      <c r="F1205" s="134" t="s">
        <v>202</v>
      </c>
      <c r="G1205" s="132">
        <f>H1204</f>
        <v>403.51000000000005</v>
      </c>
      <c r="H1205" s="135">
        <f>TRUNC(G1205*E1205,2)</f>
        <v>54.93</v>
      </c>
    </row>
    <row r="1206" spans="1:10" hidden="1">
      <c r="A1206" s="225"/>
      <c r="B1206" s="118"/>
      <c r="C1206" s="232" t="s">
        <v>654</v>
      </c>
      <c r="D1206" s="232"/>
      <c r="E1206" s="308"/>
      <c r="F1206" s="167"/>
      <c r="G1206" s="164"/>
      <c r="H1206" s="483">
        <f>SUM(H1204:H1205)</f>
        <v>458.44000000000005</v>
      </c>
    </row>
    <row r="1207" spans="1:10" hidden="1">
      <c r="A1207" s="225"/>
      <c r="B1207" s="118"/>
      <c r="C1207" s="166"/>
      <c r="D1207" s="166"/>
      <c r="E1207" s="163"/>
      <c r="F1207" s="210"/>
      <c r="G1207" s="164"/>
      <c r="H1207" s="210"/>
    </row>
    <row r="1208" spans="1:10" hidden="1">
      <c r="A1208" s="225"/>
      <c r="B1208" s="225" t="s">
        <v>344</v>
      </c>
      <c r="C1208" s="489" t="s">
        <v>659</v>
      </c>
      <c r="D1208" s="110"/>
      <c r="E1208" s="264"/>
      <c r="F1208" s="110"/>
      <c r="G1208" s="346"/>
      <c r="H1208" s="352"/>
    </row>
    <row r="1209" spans="1:10" hidden="1">
      <c r="A1209" s="225"/>
      <c r="B1209" s="118"/>
      <c r="C1209" s="490" t="s">
        <v>649</v>
      </c>
      <c r="D1209" s="490"/>
      <c r="E1209" s="225" t="s">
        <v>215</v>
      </c>
      <c r="F1209" s="216">
        <v>0.7</v>
      </c>
      <c r="G1209" s="492">
        <f>$H$1035</f>
        <v>134.68</v>
      </c>
      <c r="H1209" s="482">
        <f>TRUNC(F1209*G1209,2)</f>
        <v>94.27</v>
      </c>
    </row>
    <row r="1210" spans="1:10" hidden="1">
      <c r="A1210" s="225"/>
      <c r="B1210" s="118"/>
      <c r="C1210" s="110" t="str">
        <f>"Add 75% Extra   for pipe line   Rs. "&amp;H1209&amp;"/-"</f>
        <v>Add 75% Extra   for pipe line   Rs. 94.27/-</v>
      </c>
      <c r="D1210" s="110"/>
      <c r="E1210" s="225" t="s">
        <v>215</v>
      </c>
      <c r="F1210" s="216">
        <v>0.7</v>
      </c>
      <c r="G1210" s="492">
        <f>TRUNC(G1209*0.75,2)</f>
        <v>101.01</v>
      </c>
      <c r="H1210" s="482">
        <f>TRUNC(F1210*G1210,2)</f>
        <v>70.7</v>
      </c>
    </row>
    <row r="1211" spans="1:10" hidden="1">
      <c r="A1211" s="225"/>
      <c r="B1211" s="118"/>
      <c r="C1211" s="110" t="s">
        <v>675</v>
      </c>
      <c r="D1211" s="110"/>
      <c r="E1211" s="225" t="s">
        <v>151</v>
      </c>
      <c r="F1211" s="216">
        <v>1</v>
      </c>
      <c r="G1211" s="492">
        <f>[11]SSR!$D$284</f>
        <v>281</v>
      </c>
      <c r="H1211" s="482">
        <f>TRUNC(F1211*G1211,2)</f>
        <v>281</v>
      </c>
    </row>
    <row r="1212" spans="1:10" hidden="1">
      <c r="A1212" s="225"/>
      <c r="B1212" s="118"/>
      <c r="C1212" s="110" t="s">
        <v>651</v>
      </c>
      <c r="D1212" s="110"/>
      <c r="E1212" s="225" t="s">
        <v>151</v>
      </c>
      <c r="F1212" s="216">
        <v>1</v>
      </c>
      <c r="G1212" s="492">
        <v>50</v>
      </c>
      <c r="H1212" s="482">
        <f>TRUNC(F1212*G1212,2)</f>
        <v>50</v>
      </c>
      <c r="J1212" s="57">
        <f>'[11]P.H Data'!$H$1927</f>
        <v>39.17</v>
      </c>
    </row>
    <row r="1213" spans="1:10" hidden="1">
      <c r="A1213" s="225"/>
      <c r="B1213" s="118"/>
      <c r="C1213" s="110" t="s">
        <v>652</v>
      </c>
      <c r="D1213" s="110"/>
      <c r="E1213" s="225" t="s">
        <v>215</v>
      </c>
      <c r="F1213" s="499">
        <f>F1209-0.11</f>
        <v>0.59</v>
      </c>
      <c r="G1213" s="497">
        <f>$G$1056</f>
        <v>14</v>
      </c>
      <c r="H1213" s="482">
        <f>TRUNC(F1213*G1213,2)</f>
        <v>8.26</v>
      </c>
    </row>
    <row r="1214" spans="1:10" hidden="1">
      <c r="A1214" s="225"/>
      <c r="B1214" s="118"/>
      <c r="C1214" s="110" t="s">
        <v>483</v>
      </c>
      <c r="D1214" s="110"/>
      <c r="E1214" s="163"/>
      <c r="F1214" s="110"/>
      <c r="G1214" s="346"/>
      <c r="H1214" s="350">
        <f>SUM(H1209:H1213)</f>
        <v>504.23</v>
      </c>
    </row>
    <row r="1215" spans="1:10" hidden="1">
      <c r="A1215" s="225"/>
      <c r="B1215" s="118"/>
      <c r="C1215" s="107" t="str">
        <f>'[11]Input (R)'!$C$22</f>
        <v>Overheads &amp; Contractors Profit @ 13.615%</v>
      </c>
      <c r="D1215" s="216"/>
      <c r="E1215" s="138">
        <f>'[11]Input (R)'!$D$22</f>
        <v>0.13614999999999999</v>
      </c>
      <c r="F1215" s="134" t="s">
        <v>202</v>
      </c>
      <c r="G1215" s="132">
        <f>H1214</f>
        <v>504.23</v>
      </c>
      <c r="H1215" s="135">
        <f>TRUNC(G1215*E1215,2)</f>
        <v>68.650000000000006</v>
      </c>
    </row>
    <row r="1216" spans="1:10" hidden="1">
      <c r="A1216" s="225"/>
      <c r="B1216" s="118"/>
      <c r="C1216" s="232" t="s">
        <v>654</v>
      </c>
      <c r="D1216" s="232"/>
      <c r="E1216" s="308"/>
      <c r="F1216" s="167"/>
      <c r="G1216" s="164"/>
      <c r="H1216" s="483">
        <f>SUM(H1214:H1215)</f>
        <v>572.88</v>
      </c>
    </row>
    <row r="1217" spans="1:10" hidden="1">
      <c r="A1217" s="225"/>
      <c r="B1217" s="118"/>
      <c r="C1217" s="166"/>
      <c r="D1217" s="166"/>
      <c r="E1217" s="163"/>
      <c r="F1217" s="210"/>
      <c r="G1217" s="164"/>
      <c r="H1217" s="210"/>
    </row>
    <row r="1218" spans="1:10" hidden="1">
      <c r="A1218" s="225"/>
      <c r="B1218" s="225" t="s">
        <v>344</v>
      </c>
      <c r="C1218" s="489" t="s">
        <v>676</v>
      </c>
      <c r="D1218" s="110"/>
      <c r="E1218" s="264"/>
      <c r="F1218" s="110"/>
      <c r="G1218" s="346"/>
      <c r="H1218" s="352"/>
    </row>
    <row r="1219" spans="1:10" hidden="1">
      <c r="A1219" s="225"/>
      <c r="B1219" s="118"/>
      <c r="C1219" s="490" t="s">
        <v>649</v>
      </c>
      <c r="D1219" s="490"/>
      <c r="E1219" s="225" t="s">
        <v>215</v>
      </c>
      <c r="F1219" s="216">
        <v>0.7</v>
      </c>
      <c r="G1219" s="492">
        <f>$H$1035</f>
        <v>134.68</v>
      </c>
      <c r="H1219" s="482">
        <f>TRUNC(F1219*G1219,2)</f>
        <v>94.27</v>
      </c>
    </row>
    <row r="1220" spans="1:10" hidden="1">
      <c r="A1220" s="225"/>
      <c r="B1220" s="118"/>
      <c r="C1220" s="110" t="str">
        <f>"Add 75% Extra   for pipe line   Rs. "&amp;H1219&amp;"/-"</f>
        <v>Add 75% Extra   for pipe line   Rs. 94.27/-</v>
      </c>
      <c r="D1220" s="110"/>
      <c r="E1220" s="225" t="s">
        <v>215</v>
      </c>
      <c r="F1220" s="216">
        <v>0.7</v>
      </c>
      <c r="G1220" s="492">
        <f>TRUNC(G1219*0.75,2)</f>
        <v>101.01</v>
      </c>
      <c r="H1220" s="482">
        <f>TRUNC(F1220*G1220,2)</f>
        <v>70.7</v>
      </c>
    </row>
    <row r="1221" spans="1:10" hidden="1">
      <c r="A1221" s="225"/>
      <c r="B1221" s="118"/>
      <c r="C1221" s="110" t="s">
        <v>677</v>
      </c>
      <c r="D1221" s="110"/>
      <c r="E1221" s="225" t="s">
        <v>151</v>
      </c>
      <c r="F1221" s="216">
        <v>1</v>
      </c>
      <c r="G1221" s="492">
        <f>[11]SSR!$D$286</f>
        <v>450</v>
      </c>
      <c r="H1221" s="482">
        <f>TRUNC(F1221*G1221,2)</f>
        <v>450</v>
      </c>
    </row>
    <row r="1222" spans="1:10" hidden="1">
      <c r="A1222" s="225"/>
      <c r="B1222" s="118"/>
      <c r="C1222" s="110" t="s">
        <v>651</v>
      </c>
      <c r="D1222" s="110"/>
      <c r="E1222" s="225" t="s">
        <v>151</v>
      </c>
      <c r="F1222" s="216">
        <v>1</v>
      </c>
      <c r="G1222" s="492">
        <v>64</v>
      </c>
      <c r="H1222" s="482">
        <f>TRUNC(F1222*G1222,2)</f>
        <v>64</v>
      </c>
      <c r="J1222" s="57">
        <f>'[11]P.H Data'!$H$1927</f>
        <v>39.17</v>
      </c>
    </row>
    <row r="1223" spans="1:10" hidden="1">
      <c r="A1223" s="225"/>
      <c r="B1223" s="118"/>
      <c r="C1223" s="110" t="s">
        <v>652</v>
      </c>
      <c r="D1223" s="110"/>
      <c r="E1223" s="225" t="s">
        <v>215</v>
      </c>
      <c r="F1223" s="499">
        <f>F1219-0.14</f>
        <v>0.55999999999999994</v>
      </c>
      <c r="G1223" s="497">
        <f>$G$1056</f>
        <v>14</v>
      </c>
      <c r="H1223" s="482">
        <f>TRUNC(F1223*G1223,2)</f>
        <v>7.84</v>
      </c>
    </row>
    <row r="1224" spans="1:10" hidden="1">
      <c r="A1224" s="225"/>
      <c r="B1224" s="118"/>
      <c r="C1224" s="110" t="s">
        <v>483</v>
      </c>
      <c r="D1224" s="110"/>
      <c r="E1224" s="163"/>
      <c r="F1224" s="110"/>
      <c r="G1224" s="346"/>
      <c r="H1224" s="350">
        <f>SUM(H1219:H1223)</f>
        <v>686.81000000000006</v>
      </c>
    </row>
    <row r="1225" spans="1:10" hidden="1">
      <c r="A1225" s="225"/>
      <c r="B1225" s="118"/>
      <c r="C1225" s="107" t="str">
        <f>'[11]Input (R)'!$C$22</f>
        <v>Overheads &amp; Contractors Profit @ 13.615%</v>
      </c>
      <c r="D1225" s="216"/>
      <c r="E1225" s="138">
        <f>'[11]Input (R)'!$D$22</f>
        <v>0.13614999999999999</v>
      </c>
      <c r="F1225" s="134" t="s">
        <v>202</v>
      </c>
      <c r="G1225" s="132">
        <f>H1224</f>
        <v>686.81000000000006</v>
      </c>
      <c r="H1225" s="135">
        <f>TRUNC(G1225*E1225,2)</f>
        <v>93.5</v>
      </c>
    </row>
    <row r="1226" spans="1:10" hidden="1">
      <c r="A1226" s="225"/>
      <c r="B1226" s="118"/>
      <c r="C1226" s="232" t="s">
        <v>654</v>
      </c>
      <c r="D1226" s="232"/>
      <c r="E1226" s="308"/>
      <c r="F1226" s="167"/>
      <c r="G1226" s="164"/>
      <c r="H1226" s="483">
        <f>SUM(H1224:H1225)</f>
        <v>780.31000000000006</v>
      </c>
    </row>
    <row r="1227" spans="1:10" hidden="1">
      <c r="A1227" s="225"/>
      <c r="B1227" s="118"/>
      <c r="C1227" s="166"/>
      <c r="D1227" s="166"/>
      <c r="E1227" s="163"/>
      <c r="F1227" s="210"/>
      <c r="G1227" s="164"/>
      <c r="H1227" s="210"/>
    </row>
    <row r="1228" spans="1:10" hidden="1">
      <c r="A1228" s="225"/>
      <c r="B1228" s="225" t="s">
        <v>344</v>
      </c>
      <c r="C1228" s="489" t="s">
        <v>678</v>
      </c>
      <c r="D1228" s="110"/>
      <c r="E1228" s="264"/>
      <c r="F1228" s="110"/>
      <c r="G1228" s="346"/>
      <c r="H1228" s="352"/>
    </row>
    <row r="1229" spans="1:10" hidden="1">
      <c r="A1229" s="166"/>
      <c r="B1229" s="166"/>
      <c r="C1229" s="490" t="s">
        <v>649</v>
      </c>
      <c r="D1229" s="490"/>
      <c r="E1229" s="225" t="s">
        <v>215</v>
      </c>
      <c r="F1229" s="216">
        <v>0.7</v>
      </c>
      <c r="G1229" s="492">
        <f>$H$1035</f>
        <v>134.68</v>
      </c>
      <c r="H1229" s="482">
        <f>TRUNC(F1229*G1229,2)</f>
        <v>94.27</v>
      </c>
    </row>
    <row r="1230" spans="1:10" hidden="1">
      <c r="A1230" s="166"/>
      <c r="B1230" s="166"/>
      <c r="C1230" s="110" t="str">
        <f>"Add 75% Extra   for pipe line   Rs. "&amp;H1229&amp;"/-"</f>
        <v>Add 75% Extra   for pipe line   Rs. 94.27/-</v>
      </c>
      <c r="D1230" s="110"/>
      <c r="E1230" s="225" t="s">
        <v>215</v>
      </c>
      <c r="F1230" s="216">
        <v>0.7</v>
      </c>
      <c r="G1230" s="492">
        <f>TRUNC(G1229*0.75,2)</f>
        <v>101.01</v>
      </c>
      <c r="H1230" s="482">
        <f>TRUNC(F1230*G1230,2)</f>
        <v>70.7</v>
      </c>
    </row>
    <row r="1231" spans="1:10" hidden="1">
      <c r="A1231" s="166"/>
      <c r="B1231" s="166"/>
      <c r="C1231" s="110" t="s">
        <v>679</v>
      </c>
      <c r="D1231" s="110"/>
      <c r="E1231" s="225" t="s">
        <v>151</v>
      </c>
      <c r="F1231" s="216">
        <v>1</v>
      </c>
      <c r="G1231" s="492">
        <f>[11]SSR!$D$287</f>
        <v>589</v>
      </c>
      <c r="H1231" s="482">
        <f>TRUNC(F1231*G1231,2)</f>
        <v>589</v>
      </c>
    </row>
    <row r="1232" spans="1:10" hidden="1">
      <c r="A1232" s="166"/>
      <c r="B1232" s="166"/>
      <c r="C1232" s="110" t="s">
        <v>651</v>
      </c>
      <c r="D1232" s="110"/>
      <c r="E1232" s="225" t="s">
        <v>151</v>
      </c>
      <c r="F1232" s="216">
        <v>1</v>
      </c>
      <c r="G1232" s="492">
        <v>69</v>
      </c>
      <c r="H1232" s="482">
        <f>TRUNC(F1232*G1232,2)</f>
        <v>69</v>
      </c>
      <c r="J1232" s="57">
        <f>'[11]P.H Data'!$H$2005</f>
        <v>55.67</v>
      </c>
    </row>
    <row r="1233" spans="1:10" hidden="1">
      <c r="A1233" s="166"/>
      <c r="B1233" s="166"/>
      <c r="C1233" s="110" t="s">
        <v>652</v>
      </c>
      <c r="D1233" s="110"/>
      <c r="E1233" s="225" t="s">
        <v>215</v>
      </c>
      <c r="F1233" s="499">
        <f>F1229-0.16</f>
        <v>0.53999999999999992</v>
      </c>
      <c r="G1233" s="497">
        <f>$G$1056</f>
        <v>14</v>
      </c>
      <c r="H1233" s="482">
        <f>TRUNC(F1233*G1233,2)</f>
        <v>7.56</v>
      </c>
    </row>
    <row r="1234" spans="1:10" hidden="1">
      <c r="A1234" s="225"/>
      <c r="B1234" s="172"/>
      <c r="C1234" s="110" t="s">
        <v>483</v>
      </c>
      <c r="D1234" s="110"/>
      <c r="F1234" s="110"/>
      <c r="G1234" s="163"/>
      <c r="H1234" s="350">
        <f>SUM(H1229:H1233)</f>
        <v>830.53</v>
      </c>
    </row>
    <row r="1235" spans="1:10" hidden="1">
      <c r="A1235" s="225"/>
      <c r="B1235" s="118"/>
      <c r="C1235" s="107" t="str">
        <f>'[11]Input (R)'!$C$22</f>
        <v>Overheads &amp; Contractors Profit @ 13.615%</v>
      </c>
      <c r="D1235" s="216"/>
      <c r="E1235" s="138">
        <f>'[11]Input (R)'!$D$22</f>
        <v>0.13614999999999999</v>
      </c>
      <c r="F1235" s="134" t="s">
        <v>202</v>
      </c>
      <c r="G1235" s="132">
        <f>H1234</f>
        <v>830.53</v>
      </c>
      <c r="H1235" s="135">
        <f>TRUNC(G1235*E1235,2)</f>
        <v>113.07</v>
      </c>
    </row>
    <row r="1236" spans="1:10" hidden="1">
      <c r="A1236" s="225"/>
      <c r="B1236" s="118"/>
      <c r="C1236" s="232" t="s">
        <v>654</v>
      </c>
      <c r="D1236" s="232"/>
      <c r="E1236" s="308"/>
      <c r="F1236" s="167"/>
      <c r="G1236" s="164"/>
      <c r="H1236" s="483">
        <f>SUM(H1234:H1235)</f>
        <v>943.59999999999991</v>
      </c>
    </row>
    <row r="1237" spans="1:10" hidden="1">
      <c r="A1237" s="225"/>
      <c r="B1237" s="118"/>
      <c r="C1237" s="166"/>
      <c r="D1237" s="166"/>
      <c r="E1237" s="163"/>
      <c r="F1237" s="210"/>
      <c r="G1237" s="164"/>
      <c r="H1237" s="210"/>
    </row>
    <row r="1238" spans="1:10" s="510" customFormat="1" ht="22.5" customHeight="1">
      <c r="A1238" s="330"/>
      <c r="B1238" s="184"/>
      <c r="C1238" s="1036" t="s">
        <v>680</v>
      </c>
      <c r="D1238" s="1037"/>
      <c r="E1238" s="1037"/>
      <c r="F1238" s="1037"/>
      <c r="G1238" s="1038"/>
      <c r="H1238" s="244"/>
    </row>
    <row r="1239" spans="1:10" s="510" customFormat="1" ht="7.5" customHeight="1">
      <c r="A1239" s="330"/>
      <c r="B1239" s="184"/>
      <c r="C1239" s="331"/>
      <c r="D1239" s="331"/>
      <c r="E1239" s="332"/>
      <c r="F1239" s="331"/>
      <c r="G1239" s="340"/>
      <c r="H1239" s="244"/>
    </row>
    <row r="1240" spans="1:10" s="331" customFormat="1" ht="153" customHeight="1">
      <c r="A1240" s="184"/>
      <c r="B1240" s="330">
        <f>B1177+1</f>
        <v>59</v>
      </c>
      <c r="C1240" s="1002" t="s">
        <v>681</v>
      </c>
      <c r="D1240" s="1002"/>
      <c r="E1240" s="1002"/>
      <c r="F1240" s="1002"/>
      <c r="G1240" s="1002"/>
      <c r="H1240" s="182"/>
    </row>
    <row r="1241" spans="1:10" hidden="1">
      <c r="A1241" s="225"/>
      <c r="B1241" s="225" t="s">
        <v>231</v>
      </c>
      <c r="C1241" s="489" t="s">
        <v>648</v>
      </c>
      <c r="D1241" s="110"/>
      <c r="E1241" s="264"/>
      <c r="F1241" s="110"/>
      <c r="G1241" s="346"/>
      <c r="H1241" s="352"/>
    </row>
    <row r="1242" spans="1:10" hidden="1">
      <c r="A1242" s="225"/>
      <c r="B1242" s="118"/>
      <c r="C1242" s="490" t="s">
        <v>649</v>
      </c>
      <c r="D1242" s="490"/>
      <c r="E1242" s="225" t="s">
        <v>215</v>
      </c>
      <c r="F1242" s="216">
        <v>0.7</v>
      </c>
      <c r="G1242" s="492">
        <f>$H$1035</f>
        <v>134.68</v>
      </c>
      <c r="H1242" s="482">
        <f>TRUNC(F1242*G1242,2)</f>
        <v>94.27</v>
      </c>
    </row>
    <row r="1243" spans="1:10" hidden="1">
      <c r="A1243" s="225"/>
      <c r="B1243" s="118"/>
      <c r="C1243" s="110" t="str">
        <f>"Add 75% Extra   for pipe line   Rs. "&amp;H1242&amp;"/-"</f>
        <v>Add 75% Extra   for pipe line   Rs. 94.27/-</v>
      </c>
      <c r="D1243" s="110"/>
      <c r="E1243" s="225" t="s">
        <v>215</v>
      </c>
      <c r="F1243" s="216">
        <v>0.7</v>
      </c>
      <c r="G1243" s="492">
        <f>TRUNC(G1242*0.75,2)</f>
        <v>101.01</v>
      </c>
      <c r="H1243" s="482">
        <f>TRUNC(F1243*G1243,2)</f>
        <v>70.7</v>
      </c>
    </row>
    <row r="1244" spans="1:10" hidden="1">
      <c r="A1244" s="225"/>
      <c r="B1244" s="118"/>
      <c r="C1244" s="110" t="s">
        <v>682</v>
      </c>
      <c r="D1244" s="110"/>
      <c r="E1244" s="225" t="s">
        <v>151</v>
      </c>
      <c r="F1244" s="216">
        <v>1</v>
      </c>
      <c r="G1244" s="492">
        <f>[11]SSR!$D$292</f>
        <v>71</v>
      </c>
      <c r="H1244" s="482">
        <f>TRUNC(F1244*G1244,2)</f>
        <v>71</v>
      </c>
    </row>
    <row r="1245" spans="1:10" hidden="1">
      <c r="A1245" s="225"/>
      <c r="B1245" s="118"/>
      <c r="C1245" s="110" t="s">
        <v>651</v>
      </c>
      <c r="D1245" s="110"/>
      <c r="E1245" s="225" t="s">
        <v>151</v>
      </c>
      <c r="F1245" s="216">
        <v>1</v>
      </c>
      <c r="G1245" s="492">
        <v>35</v>
      </c>
      <c r="H1245" s="482">
        <f>TRUNC(F1245*G1245,2)</f>
        <v>35</v>
      </c>
      <c r="J1245" s="57">
        <f>'[11]P.H Data'!$H$1849</f>
        <v>29.58</v>
      </c>
    </row>
    <row r="1246" spans="1:10" hidden="1">
      <c r="A1246" s="225"/>
      <c r="B1246" s="118"/>
      <c r="C1246" s="110" t="s">
        <v>652</v>
      </c>
      <c r="D1246" s="110"/>
      <c r="E1246" s="225" t="s">
        <v>215</v>
      </c>
      <c r="F1246" s="499">
        <f>F1242-0.063</f>
        <v>0.63700000000000001</v>
      </c>
      <c r="G1246" s="497">
        <f>$G$1056</f>
        <v>14</v>
      </c>
      <c r="H1246" s="482">
        <f>TRUNC(F1246*G1246,2)</f>
        <v>8.91</v>
      </c>
    </row>
    <row r="1247" spans="1:10" hidden="1">
      <c r="A1247" s="225"/>
      <c r="B1247" s="172"/>
      <c r="C1247" s="110" t="s">
        <v>483</v>
      </c>
      <c r="D1247" s="110"/>
      <c r="E1247" s="163"/>
      <c r="F1247" s="110"/>
      <c r="G1247" s="346"/>
      <c r="H1247" s="350">
        <f>SUM(H1242:H1246)</f>
        <v>279.88000000000005</v>
      </c>
    </row>
    <row r="1248" spans="1:10" hidden="1">
      <c r="A1248" s="225"/>
      <c r="B1248" s="118"/>
      <c r="C1248" s="107" t="str">
        <f>'[11]Input (R)'!$C$22</f>
        <v>Overheads &amp; Contractors Profit @ 13.615%</v>
      </c>
      <c r="D1248" s="216"/>
      <c r="E1248" s="138">
        <f>'[11]Input (R)'!$D$22</f>
        <v>0.13614999999999999</v>
      </c>
      <c r="F1248" s="134" t="s">
        <v>202</v>
      </c>
      <c r="G1248" s="132">
        <f>H1247</f>
        <v>279.88000000000005</v>
      </c>
      <c r="H1248" s="135">
        <f>TRUNC(G1248*E1248,2)</f>
        <v>38.1</v>
      </c>
    </row>
    <row r="1249" spans="1:10" hidden="1">
      <c r="A1249" s="225"/>
      <c r="B1249" s="118"/>
      <c r="C1249" s="232" t="s">
        <v>654</v>
      </c>
      <c r="D1249" s="232"/>
      <c r="E1249" s="308"/>
      <c r="F1249" s="167"/>
      <c r="G1249" s="164"/>
      <c r="H1249" s="483">
        <f>SUM(H1247:H1248)</f>
        <v>317.98000000000008</v>
      </c>
    </row>
    <row r="1250" spans="1:10" hidden="1">
      <c r="A1250" s="225"/>
      <c r="B1250" s="118"/>
      <c r="C1250" s="166"/>
      <c r="D1250" s="166"/>
      <c r="E1250" s="163"/>
      <c r="F1250" s="210"/>
      <c r="G1250" s="164"/>
      <c r="H1250" s="210"/>
    </row>
    <row r="1251" spans="1:10" hidden="1">
      <c r="A1251" s="225"/>
      <c r="B1251" s="225" t="s">
        <v>244</v>
      </c>
      <c r="C1251" s="110" t="s">
        <v>655</v>
      </c>
      <c r="D1251" s="110"/>
      <c r="E1251" s="264"/>
      <c r="F1251" s="110"/>
      <c r="G1251" s="346"/>
      <c r="H1251" s="352"/>
    </row>
    <row r="1252" spans="1:10" hidden="1">
      <c r="A1252" s="118"/>
      <c r="B1252" s="118"/>
      <c r="C1252" s="490" t="s">
        <v>649</v>
      </c>
      <c r="D1252" s="490"/>
      <c r="E1252" s="225" t="s">
        <v>215</v>
      </c>
      <c r="F1252" s="216">
        <v>0.7</v>
      </c>
      <c r="G1252" s="492">
        <f>$H$1035</f>
        <v>134.68</v>
      </c>
      <c r="H1252" s="482">
        <f>TRUNC(F1252*G1252,2)</f>
        <v>94.27</v>
      </c>
    </row>
    <row r="1253" spans="1:10" hidden="1">
      <c r="A1253" s="118"/>
      <c r="B1253" s="118"/>
      <c r="C1253" s="110" t="str">
        <f>"Add 75% Extra   for pipe line   Rs. "&amp;H1252&amp;"/-"</f>
        <v>Add 75% Extra   for pipe line   Rs. 94.27/-</v>
      </c>
      <c r="D1253" s="110"/>
      <c r="E1253" s="225" t="s">
        <v>215</v>
      </c>
      <c r="F1253" s="216">
        <v>0.7</v>
      </c>
      <c r="G1253" s="492">
        <f>TRUNC(G1252*0.75,2)</f>
        <v>101.01</v>
      </c>
      <c r="H1253" s="482">
        <f>TRUNC(F1253*G1253,2)</f>
        <v>70.7</v>
      </c>
    </row>
    <row r="1254" spans="1:10" hidden="1">
      <c r="A1254" s="118"/>
      <c r="B1254" s="118"/>
      <c r="C1254" s="110" t="s">
        <v>683</v>
      </c>
      <c r="D1254" s="110"/>
      <c r="E1254" s="225" t="s">
        <v>151</v>
      </c>
      <c r="F1254" s="216">
        <v>1</v>
      </c>
      <c r="G1254" s="492">
        <f>[11]SSR!$D$293</f>
        <v>97</v>
      </c>
      <c r="H1254" s="482">
        <f>TRUNC(F1254*G1254,2)</f>
        <v>97</v>
      </c>
    </row>
    <row r="1255" spans="1:10" hidden="1">
      <c r="A1255" s="118"/>
      <c r="B1255" s="118"/>
      <c r="C1255" s="110" t="s">
        <v>651</v>
      </c>
      <c r="D1255" s="110"/>
      <c r="E1255" s="225" t="s">
        <v>151</v>
      </c>
      <c r="F1255" s="216">
        <v>1</v>
      </c>
      <c r="G1255" s="492">
        <v>39</v>
      </c>
      <c r="H1255" s="482">
        <f>TRUNC(F1255*G1255,2)</f>
        <v>39</v>
      </c>
      <c r="J1255" s="57">
        <f>'[11]P.H Data'!$H$1875</f>
        <v>31.14</v>
      </c>
    </row>
    <row r="1256" spans="1:10" hidden="1">
      <c r="A1256" s="118"/>
      <c r="B1256" s="118"/>
      <c r="C1256" s="110" t="s">
        <v>652</v>
      </c>
      <c r="D1256" s="110"/>
      <c r="E1256" s="225" t="s">
        <v>215</v>
      </c>
      <c r="F1256" s="499">
        <f>F1252-0.075</f>
        <v>0.625</v>
      </c>
      <c r="G1256" s="497">
        <f>$G$1056</f>
        <v>14</v>
      </c>
      <c r="H1256" s="482">
        <f>TRUNC(F1256*G1256,2)</f>
        <v>8.75</v>
      </c>
    </row>
    <row r="1257" spans="1:10" hidden="1">
      <c r="A1257" s="225"/>
      <c r="B1257" s="172"/>
      <c r="C1257" s="110" t="s">
        <v>483</v>
      </c>
      <c r="D1257" s="110"/>
      <c r="F1257" s="110"/>
      <c r="G1257" s="163">
        <f>'[11]P.H Data'!$H$1875</f>
        <v>31.14</v>
      </c>
      <c r="H1257" s="350">
        <f>SUM(H1252:H1256)</f>
        <v>309.72000000000003</v>
      </c>
    </row>
    <row r="1258" spans="1:10" hidden="1">
      <c r="A1258" s="225"/>
      <c r="B1258" s="118"/>
      <c r="C1258" s="107" t="str">
        <f>'[11]Input (R)'!$C$22</f>
        <v>Overheads &amp; Contractors Profit @ 13.615%</v>
      </c>
      <c r="D1258" s="216"/>
      <c r="E1258" s="138">
        <f>'[11]Input (R)'!$D$22</f>
        <v>0.13614999999999999</v>
      </c>
      <c r="F1258" s="134" t="s">
        <v>202</v>
      </c>
      <c r="G1258" s="132">
        <f>H1257</f>
        <v>309.72000000000003</v>
      </c>
      <c r="H1258" s="135">
        <f>TRUNC(G1258*E1258,2)</f>
        <v>42.16</v>
      </c>
    </row>
    <row r="1259" spans="1:10" hidden="1">
      <c r="A1259" s="225"/>
      <c r="B1259" s="118"/>
      <c r="C1259" s="232" t="s">
        <v>654</v>
      </c>
      <c r="D1259" s="232"/>
      <c r="E1259" s="308"/>
      <c r="F1259" s="167"/>
      <c r="G1259" s="164"/>
      <c r="H1259" s="483">
        <f>SUM(H1257:H1258)</f>
        <v>351.88</v>
      </c>
    </row>
    <row r="1260" spans="1:10" hidden="1">
      <c r="A1260" s="225"/>
      <c r="B1260" s="118"/>
      <c r="C1260" s="166"/>
      <c r="D1260" s="166"/>
      <c r="E1260" s="163"/>
      <c r="F1260" s="210"/>
      <c r="G1260" s="164"/>
      <c r="H1260" s="210"/>
    </row>
    <row r="1261" spans="1:10" s="331" customFormat="1">
      <c r="A1261" s="330"/>
      <c r="B1261" s="330" t="s">
        <v>332</v>
      </c>
      <c r="C1261" s="520" t="s">
        <v>657</v>
      </c>
      <c r="E1261" s="332"/>
      <c r="G1261" s="340"/>
      <c r="H1261" s="341"/>
    </row>
    <row r="1262" spans="1:10" s="331" customFormat="1">
      <c r="A1262" s="330"/>
      <c r="B1262" s="184"/>
      <c r="C1262" s="511" t="s">
        <v>649</v>
      </c>
      <c r="D1262" s="403"/>
      <c r="E1262" s="330" t="s">
        <v>215</v>
      </c>
      <c r="F1262" s="200">
        <v>0.7</v>
      </c>
      <c r="G1262" s="512">
        <f>$H$1035</f>
        <v>134.68</v>
      </c>
      <c r="H1262" s="513">
        <f>TRUNC(F1262*G1262,2)</f>
        <v>94.27</v>
      </c>
    </row>
    <row r="1263" spans="1:10" s="331" customFormat="1">
      <c r="A1263" s="330"/>
      <c r="B1263" s="184"/>
      <c r="C1263" s="331" t="str">
        <f>"Add 75% Extra   for pipe line   Rs. "&amp;H1262&amp;"/-"</f>
        <v>Add 75% Extra   for pipe line   Rs. 94.27/-</v>
      </c>
      <c r="D1263" s="403"/>
      <c r="E1263" s="330" t="s">
        <v>215</v>
      </c>
      <c r="F1263" s="200">
        <v>0.7</v>
      </c>
      <c r="G1263" s="512">
        <f>TRUNC(G1262*0.75,2)</f>
        <v>101.01</v>
      </c>
      <c r="H1263" s="513">
        <f>TRUNC(F1263*G1263,2)</f>
        <v>70.7</v>
      </c>
    </row>
    <row r="1264" spans="1:10" s="331" customFormat="1">
      <c r="A1264" s="330"/>
      <c r="B1264" s="184"/>
      <c r="C1264" s="331" t="s">
        <v>684</v>
      </c>
      <c r="D1264" s="403"/>
      <c r="E1264" s="330" t="s">
        <v>151</v>
      </c>
      <c r="F1264" s="200">
        <v>1</v>
      </c>
      <c r="G1264" s="512">
        <f>[11]SSR!$D$294</f>
        <v>140</v>
      </c>
      <c r="H1264" s="513">
        <f>TRUNC(F1264*G1264,2)</f>
        <v>140</v>
      </c>
    </row>
    <row r="1265" spans="1:10" s="331" customFormat="1">
      <c r="A1265" s="330"/>
      <c r="B1265" s="184"/>
      <c r="C1265" s="331" t="s">
        <v>651</v>
      </c>
      <c r="D1265" s="403"/>
      <c r="E1265" s="330" t="s">
        <v>151</v>
      </c>
      <c r="F1265" s="200">
        <v>1</v>
      </c>
      <c r="G1265" s="512">
        <v>44</v>
      </c>
      <c r="H1265" s="513">
        <f>TRUNC(F1265*G1265,2)</f>
        <v>44</v>
      </c>
      <c r="J1265" s="514">
        <f>'[11]P.H Data'!$H$1901</f>
        <v>33.840000000000003</v>
      </c>
    </row>
    <row r="1266" spans="1:10" s="331" customFormat="1">
      <c r="A1266" s="330"/>
      <c r="B1266" s="184"/>
      <c r="C1266" s="331" t="s">
        <v>652</v>
      </c>
      <c r="D1266" s="403"/>
      <c r="E1266" s="330" t="s">
        <v>215</v>
      </c>
      <c r="F1266" s="515">
        <f>F1262-0.09</f>
        <v>0.61</v>
      </c>
      <c r="G1266" s="516">
        <f>$G$1056</f>
        <v>14</v>
      </c>
      <c r="H1266" s="513">
        <f>TRUNC(F1266*G1266,2)</f>
        <v>8.5399999999999991</v>
      </c>
    </row>
    <row r="1267" spans="1:10" s="331" customFormat="1">
      <c r="A1267" s="330"/>
      <c r="B1267" s="184"/>
      <c r="C1267" s="331" t="s">
        <v>483</v>
      </c>
      <c r="E1267" s="183"/>
      <c r="G1267" s="340"/>
      <c r="H1267" s="518">
        <f>SUM(H1262:H1266)</f>
        <v>357.51000000000005</v>
      </c>
    </row>
    <row r="1268" spans="1:10" s="331" customFormat="1">
      <c r="A1268" s="330"/>
      <c r="B1268" s="184"/>
      <c r="C1268" s="199" t="str">
        <f>'[11]Input (R)'!$C$22</f>
        <v>Overheads &amp; Contractors Profit @ 13.615%</v>
      </c>
      <c r="D1268" s="200"/>
      <c r="E1268" s="201">
        <f>'[11]Input (R)'!$D$22</f>
        <v>0.13614999999999999</v>
      </c>
      <c r="F1268" s="195" t="s">
        <v>202</v>
      </c>
      <c r="G1268" s="192">
        <f>H1267</f>
        <v>357.51000000000005</v>
      </c>
      <c r="H1268" s="196">
        <f>TRUNC(G1268*E1268,2)</f>
        <v>48.67</v>
      </c>
    </row>
    <row r="1269" spans="1:10" s="331" customFormat="1">
      <c r="A1269" s="330"/>
      <c r="B1269" s="184"/>
      <c r="C1269" s="241" t="s">
        <v>654</v>
      </c>
      <c r="D1269" s="241"/>
      <c r="E1269" s="334"/>
      <c r="F1269" s="339"/>
      <c r="G1269" s="185"/>
      <c r="H1269" s="262">
        <f>SUM(H1267:H1268)</f>
        <v>406.18000000000006</v>
      </c>
    </row>
    <row r="1270" spans="1:10">
      <c r="A1270" s="225"/>
      <c r="B1270" s="118"/>
      <c r="C1270" s="232"/>
      <c r="D1270" s="232"/>
      <c r="E1270" s="308"/>
      <c r="F1270" s="167"/>
      <c r="G1270" s="164"/>
      <c r="H1270" s="230"/>
    </row>
    <row r="1271" spans="1:10" s="331" customFormat="1">
      <c r="A1271" s="330"/>
      <c r="B1271" s="330" t="s">
        <v>334</v>
      </c>
      <c r="C1271" s="520" t="s">
        <v>659</v>
      </c>
      <c r="E1271" s="332"/>
      <c r="G1271" s="340"/>
      <c r="H1271" s="341"/>
    </row>
    <row r="1272" spans="1:10" s="331" customFormat="1">
      <c r="A1272" s="330"/>
      <c r="B1272" s="184"/>
      <c r="C1272" s="511" t="s">
        <v>649</v>
      </c>
      <c r="D1272" s="511"/>
      <c r="E1272" s="330" t="s">
        <v>215</v>
      </c>
      <c r="F1272" s="200">
        <v>0.7</v>
      </c>
      <c r="G1272" s="512">
        <f>$H$1035</f>
        <v>134.68</v>
      </c>
      <c r="H1272" s="513">
        <f>TRUNC(F1272*G1272,2)</f>
        <v>94.27</v>
      </c>
    </row>
    <row r="1273" spans="1:10" s="331" customFormat="1">
      <c r="A1273" s="330"/>
      <c r="B1273" s="184"/>
      <c r="C1273" s="331" t="str">
        <f>"Add 75% Extra   for pipe line   Rs. "&amp;H1272&amp;"/-"</f>
        <v>Add 75% Extra   for pipe line   Rs. 94.27/-</v>
      </c>
      <c r="E1273" s="330" t="s">
        <v>215</v>
      </c>
      <c r="F1273" s="200">
        <v>0.7</v>
      </c>
      <c r="G1273" s="512">
        <f>TRUNC(G1272*0.75,2)</f>
        <v>101.01</v>
      </c>
      <c r="H1273" s="513">
        <f>TRUNC(F1273*G1273,2)</f>
        <v>70.7</v>
      </c>
    </row>
    <row r="1274" spans="1:10" s="331" customFormat="1">
      <c r="A1274" s="330"/>
      <c r="B1274" s="184"/>
      <c r="C1274" s="331" t="s">
        <v>685</v>
      </c>
      <c r="E1274" s="330" t="s">
        <v>151</v>
      </c>
      <c r="F1274" s="200">
        <v>1</v>
      </c>
      <c r="G1274" s="512">
        <f>[11]SSR!$D$295</f>
        <v>210</v>
      </c>
      <c r="H1274" s="513">
        <f>TRUNC(F1274*G1274,2)</f>
        <v>210</v>
      </c>
    </row>
    <row r="1275" spans="1:10" s="331" customFormat="1">
      <c r="A1275" s="330"/>
      <c r="B1275" s="184"/>
      <c r="C1275" s="331" t="s">
        <v>651</v>
      </c>
      <c r="E1275" s="330" t="s">
        <v>151</v>
      </c>
      <c r="F1275" s="200">
        <v>1</v>
      </c>
      <c r="G1275" s="512">
        <v>50</v>
      </c>
      <c r="H1275" s="513">
        <f>TRUNC(F1275*G1275,2)</f>
        <v>50</v>
      </c>
      <c r="J1275" s="514">
        <f>'[11]P.H Data'!$H$1927</f>
        <v>39.17</v>
      </c>
    </row>
    <row r="1276" spans="1:10" s="331" customFormat="1">
      <c r="A1276" s="330"/>
      <c r="B1276" s="184"/>
      <c r="C1276" s="331" t="s">
        <v>652</v>
      </c>
      <c r="E1276" s="330" t="s">
        <v>215</v>
      </c>
      <c r="F1276" s="515">
        <f>F1272-0.11</f>
        <v>0.59</v>
      </c>
      <c r="G1276" s="516">
        <f>$G$1056</f>
        <v>14</v>
      </c>
      <c r="H1276" s="513">
        <f>TRUNC(F1276*G1276,2)</f>
        <v>8.26</v>
      </c>
    </row>
    <row r="1277" spans="1:10" s="331" customFormat="1">
      <c r="A1277" s="330"/>
      <c r="B1277" s="403"/>
      <c r="C1277" s="331" t="s">
        <v>483</v>
      </c>
      <c r="E1277" s="183"/>
      <c r="G1277" s="340"/>
      <c r="H1277" s="518">
        <f>SUM(H1272:H1276)</f>
        <v>433.23</v>
      </c>
    </row>
    <row r="1278" spans="1:10" s="331" customFormat="1">
      <c r="A1278" s="330"/>
      <c r="B1278" s="184"/>
      <c r="C1278" s="199" t="str">
        <f>'[11]Input (R)'!$C$22</f>
        <v>Overheads &amp; Contractors Profit @ 13.615%</v>
      </c>
      <c r="D1278" s="200"/>
      <c r="E1278" s="201">
        <f>'[11]Input (R)'!$D$22</f>
        <v>0.13614999999999999</v>
      </c>
      <c r="F1278" s="195" t="s">
        <v>202</v>
      </c>
      <c r="G1278" s="192">
        <f>H1277</f>
        <v>433.23</v>
      </c>
      <c r="H1278" s="196">
        <f>TRUNC(G1278*E1278,2)</f>
        <v>58.98</v>
      </c>
    </row>
    <row r="1279" spans="1:10" s="331" customFormat="1">
      <c r="A1279" s="330"/>
      <c r="B1279" s="184"/>
      <c r="C1279" s="241" t="s">
        <v>654</v>
      </c>
      <c r="D1279" s="241"/>
      <c r="E1279" s="334"/>
      <c r="F1279" s="339"/>
      <c r="G1279" s="185"/>
      <c r="H1279" s="521">
        <f>SUM(H1277:H1278)</f>
        <v>492.21000000000004</v>
      </c>
    </row>
    <row r="1280" spans="1:10">
      <c r="A1280" s="225"/>
      <c r="B1280" s="118"/>
      <c r="C1280" s="166"/>
      <c r="D1280" s="166"/>
      <c r="E1280" s="163"/>
      <c r="F1280" s="210"/>
      <c r="G1280" s="164"/>
      <c r="H1280" s="210"/>
    </row>
    <row r="1281" spans="1:10" hidden="1">
      <c r="A1281" s="225"/>
      <c r="B1281" s="225" t="s">
        <v>495</v>
      </c>
      <c r="C1281" s="489" t="s">
        <v>665</v>
      </c>
      <c r="D1281" s="110"/>
      <c r="E1281" s="264"/>
      <c r="F1281" s="110"/>
      <c r="G1281" s="346"/>
      <c r="H1281" s="352"/>
    </row>
    <row r="1282" spans="1:10" hidden="1">
      <c r="A1282" s="225"/>
      <c r="B1282" s="118"/>
      <c r="C1282" s="490" t="s">
        <v>649</v>
      </c>
      <c r="D1282" s="490"/>
      <c r="E1282" s="225" t="s">
        <v>215</v>
      </c>
      <c r="F1282" s="216">
        <v>0.7</v>
      </c>
      <c r="G1282" s="492">
        <f>$H$1035</f>
        <v>134.68</v>
      </c>
      <c r="H1282" s="482">
        <f>TRUNC(F1282*G1282,2)</f>
        <v>94.27</v>
      </c>
    </row>
    <row r="1283" spans="1:10" hidden="1">
      <c r="A1283" s="225"/>
      <c r="B1283" s="118"/>
      <c r="C1283" s="110" t="str">
        <f>"Add 75% Extra   for pipe line   Rs. "&amp;H1282&amp;"/-"</f>
        <v>Add 75% Extra   for pipe line   Rs. 94.27/-</v>
      </c>
      <c r="D1283" s="110"/>
      <c r="E1283" s="225" t="s">
        <v>215</v>
      </c>
      <c r="F1283" s="216">
        <v>0.7</v>
      </c>
      <c r="G1283" s="492">
        <f>TRUNC(G1282*0.75,2)</f>
        <v>101.01</v>
      </c>
      <c r="H1283" s="482">
        <f>TRUNC(F1283*G1283,2)</f>
        <v>70.7</v>
      </c>
    </row>
    <row r="1284" spans="1:10" hidden="1">
      <c r="A1284" s="225"/>
      <c r="B1284" s="118"/>
      <c r="C1284" s="110" t="s">
        <v>686</v>
      </c>
      <c r="D1284" s="110"/>
      <c r="E1284" s="225" t="s">
        <v>151</v>
      </c>
      <c r="F1284" s="216">
        <v>1</v>
      </c>
      <c r="G1284" s="492">
        <f>[11]SSR!$D$296</f>
        <v>269</v>
      </c>
      <c r="H1284" s="482">
        <f>TRUNC(F1284*G1284,2)</f>
        <v>269</v>
      </c>
    </row>
    <row r="1285" spans="1:10" hidden="1">
      <c r="A1285" s="225"/>
      <c r="B1285" s="118"/>
      <c r="C1285" s="110" t="s">
        <v>651</v>
      </c>
      <c r="D1285" s="110"/>
      <c r="E1285" s="225" t="s">
        <v>151</v>
      </c>
      <c r="F1285" s="216">
        <v>1</v>
      </c>
      <c r="G1285" s="492">
        <v>61</v>
      </c>
      <c r="H1285" s="482">
        <f>TRUNC(F1285*G1285,2)</f>
        <v>61</v>
      </c>
      <c r="J1285" s="57">
        <f>'[11]P.H Data'!$H$1953</f>
        <v>47.27</v>
      </c>
    </row>
    <row r="1286" spans="1:10" hidden="1">
      <c r="A1286" s="225"/>
      <c r="B1286" s="118"/>
      <c r="C1286" s="110" t="s">
        <v>652</v>
      </c>
      <c r="D1286" s="110"/>
      <c r="E1286" s="225" t="s">
        <v>215</v>
      </c>
      <c r="F1286" s="499">
        <f>F1282-0.125</f>
        <v>0.57499999999999996</v>
      </c>
      <c r="G1286" s="497">
        <f>$G$1056</f>
        <v>14</v>
      </c>
      <c r="H1286" s="482">
        <f>TRUNC(F1286*G1286,2)</f>
        <v>8.0500000000000007</v>
      </c>
    </row>
    <row r="1287" spans="1:10" hidden="1">
      <c r="A1287" s="225"/>
      <c r="B1287" s="118"/>
      <c r="C1287" s="110" t="s">
        <v>483</v>
      </c>
      <c r="D1287" s="110"/>
      <c r="E1287" s="163"/>
      <c r="F1287" s="110"/>
      <c r="G1287" s="346"/>
      <c r="H1287" s="350">
        <f>SUM(H1282:H1286)</f>
        <v>503.02000000000004</v>
      </c>
    </row>
    <row r="1288" spans="1:10" hidden="1">
      <c r="A1288" s="225"/>
      <c r="B1288" s="118"/>
      <c r="C1288" s="107" t="str">
        <f>'[11]Input (R)'!$C$22</f>
        <v>Overheads &amp; Contractors Profit @ 13.615%</v>
      </c>
      <c r="D1288" s="216"/>
      <c r="E1288" s="138">
        <f>'[11]Input (R)'!$D$22</f>
        <v>0.13614999999999999</v>
      </c>
      <c r="F1288" s="134" t="s">
        <v>202</v>
      </c>
      <c r="G1288" s="132">
        <f>H1287</f>
        <v>503.02000000000004</v>
      </c>
      <c r="H1288" s="135">
        <f>TRUNC(G1288*E1288,2)</f>
        <v>68.48</v>
      </c>
    </row>
    <row r="1289" spans="1:10" hidden="1">
      <c r="A1289" s="225"/>
      <c r="B1289" s="118"/>
      <c r="C1289" s="232" t="s">
        <v>654</v>
      </c>
      <c r="D1289" s="232"/>
      <c r="E1289" s="308"/>
      <c r="F1289" s="167"/>
      <c r="G1289" s="164"/>
      <c r="H1289" s="503">
        <f>SUM(H1287:H1288)</f>
        <v>571.5</v>
      </c>
    </row>
    <row r="1290" spans="1:10" hidden="1">
      <c r="A1290" s="225"/>
      <c r="B1290" s="118"/>
      <c r="C1290" s="166"/>
      <c r="D1290" s="166"/>
      <c r="E1290" s="163"/>
      <c r="F1290" s="210"/>
      <c r="G1290" s="164"/>
      <c r="H1290" s="210"/>
    </row>
    <row r="1291" spans="1:10" hidden="1">
      <c r="A1291" s="225"/>
      <c r="B1291" s="225" t="s">
        <v>497</v>
      </c>
      <c r="C1291" s="489" t="s">
        <v>676</v>
      </c>
      <c r="D1291" s="110"/>
      <c r="E1291" s="264"/>
      <c r="F1291" s="110"/>
      <c r="G1291" s="346"/>
      <c r="H1291" s="352"/>
    </row>
    <row r="1292" spans="1:10" hidden="1">
      <c r="A1292" s="225"/>
      <c r="B1292" s="118"/>
      <c r="C1292" s="490" t="s">
        <v>649</v>
      </c>
      <c r="D1292" s="490"/>
      <c r="E1292" s="225" t="s">
        <v>215</v>
      </c>
      <c r="F1292" s="216">
        <v>0.7</v>
      </c>
      <c r="G1292" s="492">
        <f>$H$1035</f>
        <v>134.68</v>
      </c>
      <c r="H1292" s="482">
        <f>TRUNC(F1292*G1292,2)</f>
        <v>94.27</v>
      </c>
    </row>
    <row r="1293" spans="1:10" hidden="1">
      <c r="A1293" s="225"/>
      <c r="B1293" s="118"/>
      <c r="C1293" s="110" t="str">
        <f>"Add 75% Extra   for pipe line   Rs. "&amp;H1292&amp;"/-"</f>
        <v>Add 75% Extra   for pipe line   Rs. 94.27/-</v>
      </c>
      <c r="D1293" s="110"/>
      <c r="E1293" s="225" t="s">
        <v>215</v>
      </c>
      <c r="F1293" s="216">
        <v>0.7</v>
      </c>
      <c r="G1293" s="492">
        <f>TRUNC(G1292*0.75,2)</f>
        <v>101.01</v>
      </c>
      <c r="H1293" s="482">
        <f>TRUNC(F1293*G1293,2)</f>
        <v>70.7</v>
      </c>
    </row>
    <row r="1294" spans="1:10" hidden="1">
      <c r="A1294" s="225"/>
      <c r="B1294" s="118"/>
      <c r="C1294" s="110" t="s">
        <v>687</v>
      </c>
      <c r="D1294" s="110"/>
      <c r="E1294" s="225" t="s">
        <v>151</v>
      </c>
      <c r="F1294" s="216">
        <v>1</v>
      </c>
      <c r="G1294" s="492">
        <f>[11]SSR!$D$297</f>
        <v>334</v>
      </c>
      <c r="H1294" s="482">
        <f>TRUNC(F1294*G1294,2)</f>
        <v>334</v>
      </c>
    </row>
    <row r="1295" spans="1:10" hidden="1">
      <c r="A1295" s="225"/>
      <c r="B1295" s="118"/>
      <c r="C1295" s="110" t="s">
        <v>651</v>
      </c>
      <c r="D1295" s="110"/>
      <c r="E1295" s="225" t="s">
        <v>151</v>
      </c>
      <c r="F1295" s="216">
        <v>1</v>
      </c>
      <c r="G1295" s="492">
        <v>64</v>
      </c>
      <c r="H1295" s="482">
        <f>TRUNC(F1295*G1295,2)</f>
        <v>64</v>
      </c>
      <c r="J1295" s="57">
        <f>'[11]P.H Data'!$H$1979</f>
        <v>54.83</v>
      </c>
    </row>
    <row r="1296" spans="1:10" hidden="1">
      <c r="A1296" s="225"/>
      <c r="B1296" s="118"/>
      <c r="C1296" s="110" t="s">
        <v>652</v>
      </c>
      <c r="D1296" s="110"/>
      <c r="E1296" s="225" t="s">
        <v>215</v>
      </c>
      <c r="F1296" s="499">
        <f>F1292-0.14</f>
        <v>0.55999999999999994</v>
      </c>
      <c r="G1296" s="497">
        <f>$G$1056</f>
        <v>14</v>
      </c>
      <c r="H1296" s="482">
        <f>TRUNC(F1296*G1296,2)</f>
        <v>7.84</v>
      </c>
    </row>
    <row r="1297" spans="1:10" hidden="1">
      <c r="A1297" s="225"/>
      <c r="B1297" s="172"/>
      <c r="C1297" s="110" t="s">
        <v>483</v>
      </c>
      <c r="D1297" s="110"/>
      <c r="E1297" s="163"/>
      <c r="F1297" s="110"/>
      <c r="G1297" s="346"/>
      <c r="H1297" s="350">
        <f>SUM(H1292:H1296)</f>
        <v>570.81000000000006</v>
      </c>
    </row>
    <row r="1298" spans="1:10" hidden="1">
      <c r="A1298" s="225"/>
      <c r="B1298" s="118"/>
      <c r="C1298" s="107" t="str">
        <f>'[11]Input (R)'!$C$22</f>
        <v>Overheads &amp; Contractors Profit @ 13.615%</v>
      </c>
      <c r="D1298" s="216"/>
      <c r="E1298" s="138">
        <f>'[11]Input (R)'!$D$22</f>
        <v>0.13614999999999999</v>
      </c>
      <c r="F1298" s="134" t="s">
        <v>202</v>
      </c>
      <c r="G1298" s="132">
        <f>H1297</f>
        <v>570.81000000000006</v>
      </c>
      <c r="H1298" s="135">
        <f>TRUNC(G1298*E1298,2)</f>
        <v>77.709999999999994</v>
      </c>
    </row>
    <row r="1299" spans="1:10" hidden="1">
      <c r="A1299" s="225"/>
      <c r="B1299" s="118"/>
      <c r="C1299" s="232" t="s">
        <v>654</v>
      </c>
      <c r="D1299" s="232"/>
      <c r="E1299" s="308"/>
      <c r="F1299" s="167"/>
      <c r="G1299" s="164"/>
      <c r="H1299" s="503">
        <f>SUM(H1297:H1298)</f>
        <v>648.5200000000001</v>
      </c>
    </row>
    <row r="1300" spans="1:10" hidden="1">
      <c r="A1300" s="225"/>
      <c r="B1300" s="118"/>
      <c r="C1300" s="166"/>
      <c r="D1300" s="166"/>
      <c r="E1300" s="163"/>
      <c r="F1300" s="210"/>
      <c r="G1300" s="164"/>
      <c r="H1300" s="210"/>
    </row>
    <row r="1301" spans="1:10" hidden="1">
      <c r="A1301" s="225"/>
      <c r="B1301" s="225" t="s">
        <v>499</v>
      </c>
      <c r="C1301" s="489" t="s">
        <v>678</v>
      </c>
      <c r="D1301" s="110"/>
      <c r="E1301" s="264"/>
      <c r="F1301" s="110"/>
      <c r="G1301" s="346"/>
      <c r="H1301" s="352"/>
    </row>
    <row r="1302" spans="1:10" hidden="1">
      <c r="A1302" s="225"/>
      <c r="B1302" s="118"/>
      <c r="C1302" s="490" t="s">
        <v>649</v>
      </c>
      <c r="D1302" s="490"/>
      <c r="E1302" s="225" t="s">
        <v>215</v>
      </c>
      <c r="F1302" s="216">
        <v>0.7</v>
      </c>
      <c r="G1302" s="492">
        <f>$H$1035</f>
        <v>134.68</v>
      </c>
      <c r="H1302" s="482">
        <f>TRUNC(F1302*G1302,2)</f>
        <v>94.27</v>
      </c>
    </row>
    <row r="1303" spans="1:10" hidden="1">
      <c r="A1303" s="225"/>
      <c r="B1303" s="118"/>
      <c r="C1303" s="110" t="str">
        <f>"Add 75% Extra   for pipe line   Rs. "&amp;H1302&amp;"/-"</f>
        <v>Add 75% Extra   for pipe line   Rs. 94.27/-</v>
      </c>
      <c r="D1303" s="110"/>
      <c r="E1303" s="225" t="s">
        <v>215</v>
      </c>
      <c r="F1303" s="216">
        <v>0.7</v>
      </c>
      <c r="G1303" s="492">
        <f>TRUNC(G1302*0.75,2)</f>
        <v>101.01</v>
      </c>
      <c r="H1303" s="482">
        <f>TRUNC(F1303*G1303,2)</f>
        <v>70.7</v>
      </c>
    </row>
    <row r="1304" spans="1:10" hidden="1">
      <c r="A1304" s="225"/>
      <c r="B1304" s="118"/>
      <c r="C1304" s="110" t="s">
        <v>688</v>
      </c>
      <c r="D1304" s="110"/>
      <c r="E1304" s="225" t="s">
        <v>151</v>
      </c>
      <c r="F1304" s="216">
        <v>1</v>
      </c>
      <c r="G1304" s="492">
        <f>[11]SSR!$D$298</f>
        <v>438</v>
      </c>
      <c r="H1304" s="482">
        <f>TRUNC(F1304*G1304,2)</f>
        <v>438</v>
      </c>
    </row>
    <row r="1305" spans="1:10" hidden="1">
      <c r="A1305" s="225"/>
      <c r="B1305" s="118"/>
      <c r="C1305" s="110" t="s">
        <v>651</v>
      </c>
      <c r="D1305" s="110"/>
      <c r="E1305" s="225" t="s">
        <v>151</v>
      </c>
      <c r="F1305" s="216">
        <v>1</v>
      </c>
      <c r="G1305" s="492">
        <v>69</v>
      </c>
      <c r="H1305" s="482">
        <f>TRUNC(F1305*G1305,2)</f>
        <v>69</v>
      </c>
      <c r="J1305" s="57">
        <f>'[11]P.H Data'!$H$2005</f>
        <v>55.67</v>
      </c>
    </row>
    <row r="1306" spans="1:10" hidden="1">
      <c r="A1306" s="225"/>
      <c r="B1306" s="118"/>
      <c r="C1306" s="110" t="s">
        <v>652</v>
      </c>
      <c r="D1306" s="110"/>
      <c r="E1306" s="225" t="s">
        <v>215</v>
      </c>
      <c r="F1306" s="499">
        <f>F1302-0.016</f>
        <v>0.68399999999999994</v>
      </c>
      <c r="G1306" s="497">
        <f>$G$1056</f>
        <v>14</v>
      </c>
      <c r="H1306" s="482">
        <f>TRUNC(F1306*G1306,2)</f>
        <v>9.57</v>
      </c>
    </row>
    <row r="1307" spans="1:10" hidden="1">
      <c r="A1307" s="225"/>
      <c r="B1307" s="172"/>
      <c r="C1307" s="110" t="s">
        <v>483</v>
      </c>
      <c r="D1307" s="110"/>
      <c r="E1307" s="163"/>
      <c r="F1307" s="110"/>
      <c r="G1307" s="346"/>
      <c r="H1307" s="350">
        <f>SUM(H1302:H1306)</f>
        <v>681.54000000000008</v>
      </c>
    </row>
    <row r="1308" spans="1:10" hidden="1">
      <c r="A1308" s="225"/>
      <c r="B1308" s="118"/>
      <c r="C1308" s="107" t="str">
        <f>'[11]Input (R)'!$C$22</f>
        <v>Overheads &amp; Contractors Profit @ 13.615%</v>
      </c>
      <c r="D1308" s="216"/>
      <c r="E1308" s="138">
        <f>'[11]Input (R)'!$D$22</f>
        <v>0.13614999999999999</v>
      </c>
      <c r="F1308" s="134" t="s">
        <v>202</v>
      </c>
      <c r="G1308" s="132">
        <f>H1307</f>
        <v>681.54000000000008</v>
      </c>
      <c r="H1308" s="135">
        <f>TRUNC(G1308*E1308,2)</f>
        <v>92.79</v>
      </c>
    </row>
    <row r="1309" spans="1:10" hidden="1">
      <c r="A1309" s="225"/>
      <c r="B1309" s="118"/>
      <c r="C1309" s="232" t="s">
        <v>654</v>
      </c>
      <c r="D1309" s="232"/>
      <c r="E1309" s="308"/>
      <c r="F1309" s="167"/>
      <c r="G1309" s="164"/>
      <c r="H1309" s="503">
        <f>SUM(H1307:H1308)</f>
        <v>774.33</v>
      </c>
    </row>
    <row r="1310" spans="1:10" s="441" customFormat="1" hidden="1">
      <c r="A1310" s="455"/>
      <c r="B1310" s="456"/>
      <c r="C1310" s="1039" t="s">
        <v>689</v>
      </c>
      <c r="D1310" s="1040"/>
      <c r="E1310" s="1040"/>
      <c r="F1310" s="1040"/>
      <c r="G1310" s="1041"/>
      <c r="H1310" s="454"/>
    </row>
    <row r="1311" spans="1:10" s="441" customFormat="1" hidden="1">
      <c r="A1311" s="455"/>
      <c r="B1311" s="456"/>
      <c r="C1311" s="522"/>
      <c r="D1311" s="522"/>
      <c r="E1311" s="523"/>
      <c r="F1311" s="522"/>
      <c r="G1311" s="524"/>
      <c r="H1311" s="525"/>
    </row>
    <row r="1312" spans="1:10" s="441" customFormat="1" ht="14.25" hidden="1" customHeight="1">
      <c r="A1312" s="526">
        <v>1</v>
      </c>
      <c r="B1312" s="526"/>
      <c r="C1312" s="527" t="s">
        <v>229</v>
      </c>
      <c r="D1312" s="527"/>
      <c r="E1312" s="528"/>
      <c r="F1312" s="456" t="s">
        <v>12</v>
      </c>
      <c r="G1312" s="529"/>
      <c r="H1312" s="530"/>
    </row>
    <row r="1313" spans="1:8" s="441" customFormat="1" ht="51.75" hidden="1" customHeight="1">
      <c r="A1313" s="1042" t="s">
        <v>230</v>
      </c>
      <c r="B1313" s="531" t="s">
        <v>231</v>
      </c>
      <c r="C1313" s="1043" t="s">
        <v>232</v>
      </c>
      <c r="D1313" s="1043"/>
      <c r="E1313" s="1043"/>
      <c r="F1313" s="1043"/>
      <c r="G1313" s="1043"/>
      <c r="H1313" s="532"/>
    </row>
    <row r="1314" spans="1:8" s="441" customFormat="1" ht="15" hidden="1" customHeight="1">
      <c r="A1314" s="1042"/>
      <c r="B1314" s="531"/>
      <c r="C1314" s="1044" t="s">
        <v>233</v>
      </c>
      <c r="D1314" s="1045"/>
      <c r="E1314" s="1045"/>
      <c r="F1314" s="1046"/>
      <c r="G1314" s="529"/>
      <c r="H1314" s="530"/>
    </row>
    <row r="1315" spans="1:8" s="441" customFormat="1" hidden="1">
      <c r="A1315" s="1042"/>
      <c r="B1315" s="531"/>
      <c r="C1315" s="527" t="s">
        <v>234</v>
      </c>
      <c r="D1315" s="527"/>
      <c r="E1315" s="528"/>
      <c r="F1315" s="456"/>
      <c r="G1315" s="529"/>
      <c r="H1315" s="530"/>
    </row>
    <row r="1316" spans="1:8" s="441" customFormat="1" hidden="1">
      <c r="A1316" s="1042"/>
      <c r="B1316" s="531"/>
      <c r="C1316" s="527" t="s">
        <v>235</v>
      </c>
      <c r="D1316" s="527"/>
      <c r="E1316" s="528"/>
      <c r="F1316" s="456"/>
      <c r="G1316" s="529"/>
      <c r="H1316" s="530"/>
    </row>
    <row r="1317" spans="1:8" s="441" customFormat="1" hidden="1">
      <c r="A1317" s="526"/>
      <c r="B1317" s="531"/>
      <c r="C1317" s="527" t="s">
        <v>236</v>
      </c>
      <c r="D1317" s="527"/>
      <c r="E1317" s="528"/>
      <c r="F1317" s="456"/>
      <c r="G1317" s="529"/>
      <c r="H1317" s="530"/>
    </row>
    <row r="1318" spans="1:8" s="441" customFormat="1" hidden="1">
      <c r="A1318" s="526"/>
      <c r="B1318" s="531"/>
      <c r="C1318" s="527" t="s">
        <v>237</v>
      </c>
      <c r="D1318" s="527"/>
      <c r="E1318" s="528"/>
      <c r="F1318" s="456"/>
      <c r="G1318" s="529"/>
      <c r="H1318" s="530"/>
    </row>
    <row r="1319" spans="1:8" s="441" customFormat="1" hidden="1">
      <c r="A1319" s="526"/>
      <c r="B1319" s="531"/>
      <c r="C1319" s="527" t="s">
        <v>238</v>
      </c>
      <c r="D1319" s="527"/>
      <c r="E1319" s="528"/>
      <c r="F1319" s="456"/>
      <c r="G1319" s="529"/>
      <c r="H1319" s="530"/>
    </row>
    <row r="1320" spans="1:8" s="441" customFormat="1" hidden="1">
      <c r="A1320" s="526"/>
      <c r="B1320" s="531"/>
      <c r="C1320" s="463" t="s">
        <v>239</v>
      </c>
      <c r="D1320" s="463"/>
      <c r="E1320" s="528"/>
      <c r="F1320" s="456"/>
      <c r="G1320" s="529"/>
      <c r="H1320" s="530"/>
    </row>
    <row r="1321" spans="1:8" s="441" customFormat="1" hidden="1">
      <c r="A1321" s="526"/>
      <c r="B1321" s="531"/>
      <c r="C1321" s="527" t="s">
        <v>240</v>
      </c>
      <c r="D1321" s="527"/>
      <c r="E1321" s="528" t="s">
        <v>118</v>
      </c>
      <c r="F1321" s="533" t="s">
        <v>241</v>
      </c>
      <c r="G1321" s="529"/>
      <c r="H1321" s="530"/>
    </row>
    <row r="1322" spans="1:8" s="441" customFormat="1" hidden="1">
      <c r="A1322" s="526"/>
      <c r="B1322" s="531"/>
      <c r="C1322" s="527" t="s">
        <v>26</v>
      </c>
      <c r="D1322" s="527"/>
      <c r="E1322" s="528" t="s">
        <v>118</v>
      </c>
      <c r="F1322" s="533">
        <v>3.64</v>
      </c>
      <c r="G1322" s="453">
        <f>[11]SSR!$D$86</f>
        <v>370</v>
      </c>
      <c r="H1322" s="529">
        <f>TRUNC(G1322*F1322,2)</f>
        <v>1346.8</v>
      </c>
    </row>
    <row r="1323" spans="1:8" s="441" customFormat="1" hidden="1">
      <c r="A1323" s="526"/>
      <c r="B1323" s="531"/>
      <c r="C1323" s="473" t="str">
        <f>C76</f>
        <v xml:space="preserve"> Add M.B.A allowence 20.00% on labour</v>
      </c>
      <c r="D1323" s="473"/>
      <c r="E1323" s="451">
        <f>$E$12</f>
        <v>0</v>
      </c>
      <c r="F1323" s="452" t="s">
        <v>202</v>
      </c>
      <c r="G1323" s="453">
        <f>H1322</f>
        <v>1346.8</v>
      </c>
      <c r="H1323" s="454">
        <f>TRUNC(G1323*E1323,2)</f>
        <v>0</v>
      </c>
    </row>
    <row r="1324" spans="1:8" s="441" customFormat="1" hidden="1">
      <c r="A1324" s="526"/>
      <c r="B1324" s="531"/>
      <c r="C1324" s="527" t="s">
        <v>690</v>
      </c>
      <c r="D1324" s="527"/>
      <c r="E1324" s="445"/>
      <c r="F1324" s="452"/>
      <c r="G1324" s="453"/>
      <c r="H1324" s="454">
        <f>SUM(H1322:H1323)</f>
        <v>1346.8</v>
      </c>
    </row>
    <row r="1325" spans="1:8" s="441" customFormat="1" hidden="1">
      <c r="A1325" s="456"/>
      <c r="B1325" s="534"/>
      <c r="C1325" s="527" t="s">
        <v>248</v>
      </c>
      <c r="D1325" s="527"/>
      <c r="E1325" s="528"/>
      <c r="F1325" s="530"/>
      <c r="G1325" s="529"/>
      <c r="H1325" s="535">
        <f>H1324/10</f>
        <v>134.68</v>
      </c>
    </row>
    <row r="1326" spans="1:8" s="441" customFormat="1" hidden="1">
      <c r="A1326" s="456"/>
      <c r="B1326" s="534"/>
      <c r="C1326" s="527"/>
      <c r="D1326" s="527"/>
      <c r="E1326" s="528"/>
      <c r="F1326" s="530"/>
      <c r="G1326" s="529"/>
      <c r="H1326" s="525"/>
    </row>
    <row r="1327" spans="1:8" s="441" customFormat="1" ht="15" hidden="1" customHeight="1">
      <c r="A1327" s="1042" t="s">
        <v>249</v>
      </c>
      <c r="B1327" s="526"/>
      <c r="C1327" s="1050" t="s">
        <v>250</v>
      </c>
      <c r="D1327" s="1050"/>
      <c r="E1327" s="1050"/>
      <c r="F1327" s="536"/>
      <c r="G1327" s="537"/>
      <c r="H1327" s="536"/>
    </row>
    <row r="1328" spans="1:8" s="441" customFormat="1" hidden="1">
      <c r="A1328" s="1042"/>
      <c r="B1328" s="534"/>
      <c r="C1328" s="439" t="s">
        <v>251</v>
      </c>
      <c r="D1328" s="439"/>
      <c r="E1328" s="456"/>
      <c r="F1328" s="538"/>
      <c r="G1328" s="529"/>
      <c r="H1328" s="525"/>
    </row>
    <row r="1329" spans="1:10" s="441" customFormat="1" ht="64.5" hidden="1" customHeight="1">
      <c r="A1329" s="1042"/>
      <c r="B1329" s="534"/>
      <c r="C1329" s="1043" t="s">
        <v>252</v>
      </c>
      <c r="D1329" s="1043"/>
      <c r="E1329" s="1043"/>
      <c r="F1329" s="1043"/>
      <c r="G1329" s="1043"/>
      <c r="H1329" s="525"/>
    </row>
    <row r="1330" spans="1:10" s="441" customFormat="1" hidden="1">
      <c r="A1330" s="456"/>
      <c r="B1330" s="534"/>
      <c r="C1330" s="527" t="s">
        <v>253</v>
      </c>
      <c r="D1330" s="527"/>
      <c r="E1330" s="456"/>
      <c r="F1330" s="530"/>
      <c r="G1330" s="529"/>
      <c r="H1330" s="525"/>
    </row>
    <row r="1331" spans="1:10" s="441" customFormat="1" hidden="1">
      <c r="A1331" s="456"/>
      <c r="B1331" s="534"/>
      <c r="C1331" s="527" t="s">
        <v>237</v>
      </c>
      <c r="D1331" s="527"/>
      <c r="E1331" s="528"/>
      <c r="F1331" s="530"/>
      <c r="G1331" s="529"/>
      <c r="H1331" s="525"/>
    </row>
    <row r="1332" spans="1:10" s="441" customFormat="1" hidden="1">
      <c r="A1332" s="456"/>
      <c r="B1332" s="534"/>
      <c r="C1332" s="527" t="s">
        <v>254</v>
      </c>
      <c r="D1332" s="527"/>
      <c r="E1332" s="456"/>
      <c r="F1332" s="538">
        <v>240</v>
      </c>
      <c r="G1332" s="539" t="s">
        <v>21</v>
      </c>
      <c r="H1332" s="525"/>
    </row>
    <row r="1333" spans="1:10" s="441" customFormat="1" hidden="1">
      <c r="A1333" s="456"/>
      <c r="B1333" s="534"/>
      <c r="C1333" s="527" t="s">
        <v>18</v>
      </c>
      <c r="D1333" s="527"/>
      <c r="E1333" s="528"/>
      <c r="F1333" s="530"/>
      <c r="G1333" s="529"/>
      <c r="H1333" s="525"/>
    </row>
    <row r="1334" spans="1:10" s="441" customFormat="1" hidden="1">
      <c r="A1334" s="456"/>
      <c r="B1334" s="534"/>
      <c r="C1334" s="527" t="s">
        <v>255</v>
      </c>
      <c r="D1334" s="527"/>
      <c r="E1334" s="456" t="s">
        <v>118</v>
      </c>
      <c r="F1334" s="538">
        <v>0.32</v>
      </c>
      <c r="G1334" s="529">
        <f>[11]SSR!$D$87</f>
        <v>545</v>
      </c>
      <c r="H1334" s="529">
        <f>TRUNC(G1334*F1334,2)</f>
        <v>174.4</v>
      </c>
    </row>
    <row r="1335" spans="1:10" s="441" customFormat="1" hidden="1">
      <c r="A1335" s="456"/>
      <c r="B1335" s="534"/>
      <c r="C1335" s="527" t="s">
        <v>256</v>
      </c>
      <c r="D1335" s="527"/>
      <c r="E1335" s="456" t="s">
        <v>118</v>
      </c>
      <c r="F1335" s="538">
        <v>8</v>
      </c>
      <c r="G1335" s="453">
        <f>[11]SSR!$D$86</f>
        <v>370</v>
      </c>
      <c r="H1335" s="529">
        <f>TRUNC(G1335*F1335,2)</f>
        <v>2960</v>
      </c>
    </row>
    <row r="1336" spans="1:10" s="441" customFormat="1" hidden="1">
      <c r="A1336" s="456"/>
      <c r="B1336" s="534"/>
      <c r="C1336" s="540" t="s">
        <v>257</v>
      </c>
      <c r="D1336" s="540"/>
      <c r="E1336" s="456"/>
      <c r="F1336" s="538"/>
      <c r="G1336" s="539"/>
      <c r="H1336" s="538"/>
    </row>
    <row r="1337" spans="1:10" s="441" customFormat="1" ht="31.2" hidden="1">
      <c r="A1337" s="456"/>
      <c r="B1337" s="534"/>
      <c r="C1337" s="527" t="s">
        <v>258</v>
      </c>
      <c r="D1337" s="527"/>
      <c r="E1337" s="456" t="s">
        <v>259</v>
      </c>
      <c r="F1337" s="538">
        <v>6</v>
      </c>
      <c r="G1337" s="539">
        <f>[11]SSR!$G$164</f>
        <v>2506.9</v>
      </c>
      <c r="H1337" s="529">
        <f>TRUNC(G1337*F1337,2)</f>
        <v>15041.4</v>
      </c>
    </row>
    <row r="1338" spans="1:10" s="441" customFormat="1" hidden="1">
      <c r="A1338" s="456"/>
      <c r="B1338" s="534"/>
      <c r="C1338" s="527" t="s">
        <v>260</v>
      </c>
      <c r="D1338" s="527"/>
      <c r="E1338" s="456" t="s">
        <v>259</v>
      </c>
      <c r="F1338" s="538">
        <v>6</v>
      </c>
      <c r="G1338" s="539">
        <v>0</v>
      </c>
      <c r="H1338" s="529">
        <f>TRUNC(G1338*F1338,2)</f>
        <v>0</v>
      </c>
    </row>
    <row r="1339" spans="1:10" s="441" customFormat="1" hidden="1">
      <c r="A1339" s="456"/>
      <c r="B1339" s="534"/>
      <c r="C1339" s="527" t="s">
        <v>261</v>
      </c>
      <c r="D1339" s="527"/>
      <c r="E1339" s="456" t="s">
        <v>259</v>
      </c>
      <c r="F1339" s="538">
        <v>6</v>
      </c>
      <c r="G1339" s="539">
        <v>0</v>
      </c>
      <c r="H1339" s="529">
        <f>TRUNC(G1339*F1339,2)</f>
        <v>0</v>
      </c>
    </row>
    <row r="1340" spans="1:10" s="441" customFormat="1" hidden="1">
      <c r="A1340" s="456"/>
      <c r="B1340" s="534"/>
      <c r="C1340" s="527" t="s">
        <v>262</v>
      </c>
      <c r="D1340" s="527"/>
      <c r="E1340" s="456"/>
      <c r="F1340" s="538"/>
      <c r="G1340" s="539"/>
      <c r="H1340" s="529">
        <f>SUM(H1334:H1339)</f>
        <v>18175.8</v>
      </c>
    </row>
    <row r="1341" spans="1:10" s="441" customFormat="1" hidden="1">
      <c r="A1341" s="456"/>
      <c r="B1341" s="534"/>
      <c r="C1341" s="527" t="s">
        <v>263</v>
      </c>
      <c r="D1341" s="527"/>
      <c r="E1341" s="528"/>
      <c r="F1341" s="456"/>
      <c r="G1341" s="529"/>
      <c r="H1341" s="535">
        <f>TRUNC(H1340/240,2)</f>
        <v>75.73</v>
      </c>
    </row>
    <row r="1342" spans="1:10" s="441" customFormat="1" hidden="1">
      <c r="A1342" s="455"/>
      <c r="B1342" s="456"/>
      <c r="C1342" s="522"/>
      <c r="D1342" s="522"/>
      <c r="E1342" s="523"/>
      <c r="F1342" s="522"/>
      <c r="G1342" s="524"/>
      <c r="H1342" s="525"/>
    </row>
    <row r="1343" spans="1:10" s="441" customFormat="1" ht="16.5" hidden="1" customHeight="1">
      <c r="A1343" s="455"/>
      <c r="B1343" s="456"/>
      <c r="C1343" s="439" t="s">
        <v>691</v>
      </c>
      <c r="D1343" s="439"/>
      <c r="E1343" s="523"/>
      <c r="F1343" s="522"/>
      <c r="G1343" s="524"/>
      <c r="H1343" s="525"/>
    </row>
    <row r="1344" spans="1:10" s="441" customFormat="1" hidden="1">
      <c r="B1344" s="541"/>
      <c r="C1344" s="527" t="s">
        <v>692</v>
      </c>
      <c r="D1344" s="542">
        <f xml:space="preserve"> TRUNC(1/3,5)</f>
        <v>0.33333000000000002</v>
      </c>
      <c r="E1344" s="543">
        <f>$H$1325</f>
        <v>134.68</v>
      </c>
      <c r="F1344" s="544">
        <v>1</v>
      </c>
      <c r="G1344" s="539" t="s">
        <v>215</v>
      </c>
      <c r="H1344" s="529">
        <f>TRUNC(D1344*E1344,2)</f>
        <v>44.89</v>
      </c>
      <c r="J1344" s="545"/>
    </row>
    <row r="1345" spans="1:11" s="441" customFormat="1" ht="15" hidden="1" customHeight="1">
      <c r="B1345" s="541"/>
      <c r="C1345" s="527" t="s">
        <v>693</v>
      </c>
      <c r="D1345" s="542">
        <f xml:space="preserve"> TRUNC(2/3,5)</f>
        <v>0.66666000000000003</v>
      </c>
      <c r="E1345" s="543">
        <f>$H$1341</f>
        <v>75.73</v>
      </c>
      <c r="F1345" s="544">
        <v>1</v>
      </c>
      <c r="G1345" s="539" t="s">
        <v>215</v>
      </c>
      <c r="H1345" s="529">
        <f>TRUNC(D1345*E1345,2)</f>
        <v>50.48</v>
      </c>
      <c r="J1345" s="545"/>
    </row>
    <row r="1346" spans="1:11" s="441" customFormat="1" hidden="1">
      <c r="A1346" s="455"/>
      <c r="B1346" s="456"/>
      <c r="C1346" s="522" t="s">
        <v>694</v>
      </c>
      <c r="D1346" s="522"/>
      <c r="E1346" s="523"/>
      <c r="F1346" s="522"/>
      <c r="G1346" s="524"/>
      <c r="H1346" s="535">
        <f>SUM(H1344:H1345)</f>
        <v>95.37</v>
      </c>
    </row>
    <row r="1347" spans="1:11" s="441" customFormat="1" hidden="1">
      <c r="A1347" s="455"/>
      <c r="B1347" s="456"/>
      <c r="C1347" s="522"/>
      <c r="D1347" s="522"/>
      <c r="E1347" s="523"/>
      <c r="F1347" s="522"/>
      <c r="G1347" s="524"/>
      <c r="H1347" s="525"/>
    </row>
    <row r="1348" spans="1:11" s="441" customFormat="1" ht="20.25" hidden="1" customHeight="1">
      <c r="A1348" s="455"/>
      <c r="B1348" s="456"/>
      <c r="C1348" s="1047" t="s">
        <v>646</v>
      </c>
      <c r="D1348" s="1048"/>
      <c r="E1348" s="1048"/>
      <c r="F1348" s="1048"/>
      <c r="G1348" s="1049"/>
      <c r="H1348" s="525"/>
    </row>
    <row r="1349" spans="1:11" s="441" customFormat="1" ht="7.5" hidden="1" customHeight="1">
      <c r="A1349" s="456"/>
      <c r="B1349" s="456"/>
      <c r="C1349" s="1043"/>
      <c r="D1349" s="1043"/>
      <c r="E1349" s="1043"/>
      <c r="F1349" s="1043"/>
      <c r="G1349" s="1043"/>
      <c r="H1349" s="546"/>
    </row>
    <row r="1350" spans="1:11" s="441" customFormat="1" ht="138" hidden="1" customHeight="1">
      <c r="A1350" s="456"/>
      <c r="B1350" s="456"/>
      <c r="C1350" s="1043" t="s">
        <v>647</v>
      </c>
      <c r="D1350" s="1043"/>
      <c r="E1350" s="1043"/>
      <c r="F1350" s="1043"/>
      <c r="G1350" s="1043"/>
      <c r="H1350" s="546"/>
    </row>
    <row r="1351" spans="1:11" s="441" customFormat="1" hidden="1">
      <c r="A1351" s="455"/>
      <c r="B1351" s="455" t="s">
        <v>231</v>
      </c>
      <c r="C1351" s="441" t="s">
        <v>648</v>
      </c>
      <c r="E1351" s="443"/>
      <c r="G1351" s="444"/>
      <c r="H1351" s="547"/>
    </row>
    <row r="1352" spans="1:11" s="441" customFormat="1" hidden="1">
      <c r="A1352" s="457">
        <v>0.7</v>
      </c>
      <c r="B1352" s="439" t="s">
        <v>215</v>
      </c>
      <c r="C1352" s="548" t="s">
        <v>649</v>
      </c>
      <c r="D1352" s="548"/>
      <c r="E1352" s="549">
        <f>$H$1346</f>
        <v>95.37</v>
      </c>
      <c r="F1352" s="441">
        <v>1</v>
      </c>
      <c r="G1352" s="444" t="s">
        <v>215</v>
      </c>
      <c r="H1352" s="454">
        <f t="shared" ref="H1352:H1357" si="14">TRUNC(A1352*E1352,2)</f>
        <v>66.75</v>
      </c>
    </row>
    <row r="1353" spans="1:11" s="441" customFormat="1" hidden="1">
      <c r="A1353" s="457">
        <v>0.7</v>
      </c>
      <c r="B1353" s="439" t="s">
        <v>215</v>
      </c>
      <c r="C1353" s="441" t="str">
        <f>"Add 75% Extra  on mauval  for pipe line   Rs. "&amp;$H$1344&amp;"/-"</f>
        <v>Add 75% Extra  on mauval  for pipe line   Rs. 44.89/-</v>
      </c>
      <c r="E1353" s="549">
        <f>TRUNC($H$1344*0.75,2)</f>
        <v>33.659999999999997</v>
      </c>
      <c r="F1353" s="441">
        <v>1</v>
      </c>
      <c r="G1353" s="444" t="s">
        <v>215</v>
      </c>
      <c r="H1353" s="454">
        <f t="shared" si="14"/>
        <v>23.56</v>
      </c>
    </row>
    <row r="1354" spans="1:11" s="441" customFormat="1" ht="31.2" hidden="1">
      <c r="A1354" s="457">
        <v>7.0000000000000007E-2</v>
      </c>
      <c r="B1354" s="439" t="s">
        <v>215</v>
      </c>
      <c r="C1354" s="548" t="s">
        <v>650</v>
      </c>
      <c r="D1354" s="548"/>
      <c r="E1354" s="549">
        <f>$H$119</f>
        <v>348.28</v>
      </c>
      <c r="F1354" s="441">
        <v>1</v>
      </c>
      <c r="G1354" s="444" t="s">
        <v>215</v>
      </c>
      <c r="H1354" s="454">
        <f t="shared" si="14"/>
        <v>24.37</v>
      </c>
    </row>
    <row r="1355" spans="1:11" s="441" customFormat="1" hidden="1">
      <c r="A1355" s="457">
        <v>1</v>
      </c>
      <c r="B1355" s="439" t="s">
        <v>151</v>
      </c>
      <c r="C1355" s="441" t="s">
        <v>651</v>
      </c>
      <c r="E1355" s="550">
        <f>'[11]P.H Data'!$H$1765</f>
        <v>13.72</v>
      </c>
      <c r="F1355" s="441">
        <v>1</v>
      </c>
      <c r="G1355" s="444" t="s">
        <v>151</v>
      </c>
      <c r="H1355" s="454">
        <f t="shared" si="14"/>
        <v>13.72</v>
      </c>
    </row>
    <row r="1356" spans="1:11" s="441" customFormat="1" hidden="1">
      <c r="A1356" s="457">
        <f>A1352-0.063</f>
        <v>0.63700000000000001</v>
      </c>
      <c r="B1356" s="439" t="s">
        <v>215</v>
      </c>
      <c r="C1356" s="441" t="s">
        <v>652</v>
      </c>
      <c r="E1356" s="551">
        <f>$H$1046</f>
        <v>19.11</v>
      </c>
      <c r="F1356" s="441">
        <v>1</v>
      </c>
      <c r="G1356" s="444" t="s">
        <v>215</v>
      </c>
      <c r="H1356" s="454">
        <f t="shared" si="14"/>
        <v>12.17</v>
      </c>
      <c r="K1356" s="552"/>
    </row>
    <row r="1357" spans="1:11" s="441" customFormat="1" hidden="1">
      <c r="A1357" s="457">
        <v>1</v>
      </c>
      <c r="B1357" s="439" t="s">
        <v>151</v>
      </c>
      <c r="C1357" s="441" t="s">
        <v>653</v>
      </c>
      <c r="E1357" s="549">
        <f>[11]SSR!$D$258</f>
        <v>81</v>
      </c>
      <c r="F1357" s="553">
        <v>1</v>
      </c>
      <c r="G1357" s="444" t="str">
        <f>B1357</f>
        <v>Rmt</v>
      </c>
      <c r="H1357" s="454">
        <f t="shared" si="14"/>
        <v>81</v>
      </c>
    </row>
    <row r="1358" spans="1:11" s="441" customFormat="1" hidden="1">
      <c r="A1358" s="455"/>
      <c r="B1358" s="439"/>
      <c r="C1358" s="441" t="s">
        <v>483</v>
      </c>
      <c r="E1358" s="528"/>
      <c r="G1358" s="444"/>
      <c r="H1358" s="554">
        <f>SUM(H1352:H1357)</f>
        <v>221.57</v>
      </c>
    </row>
    <row r="1359" spans="1:11" s="441" customFormat="1" hidden="1">
      <c r="A1359" s="455"/>
      <c r="B1359" s="456"/>
      <c r="C1359" s="439" t="str">
        <f>'[11]Input (R)'!$C$22</f>
        <v>Overheads &amp; Contractors Profit @ 13.615%</v>
      </c>
      <c r="D1359" s="457"/>
      <c r="E1359" s="458">
        <f>'[11]Input (R)'!$D$22</f>
        <v>0.13614999999999999</v>
      </c>
      <c r="F1359" s="452" t="s">
        <v>202</v>
      </c>
      <c r="G1359" s="453">
        <f>H1358</f>
        <v>221.57</v>
      </c>
      <c r="H1359" s="454">
        <f>TRUNC(G1359*E1359,2)</f>
        <v>30.16</v>
      </c>
    </row>
    <row r="1360" spans="1:11" s="441" customFormat="1" hidden="1">
      <c r="A1360" s="455"/>
      <c r="B1360" s="456"/>
      <c r="C1360" s="463" t="s">
        <v>654</v>
      </c>
      <c r="D1360" s="463"/>
      <c r="E1360" s="555"/>
      <c r="F1360" s="556"/>
      <c r="G1360" s="529"/>
      <c r="H1360" s="535">
        <f>SUM(H1358:H1359)</f>
        <v>251.73</v>
      </c>
    </row>
    <row r="1361" spans="1:11" s="441" customFormat="1" hidden="1">
      <c r="A1361" s="456"/>
      <c r="B1361" s="456"/>
      <c r="C1361" s="527"/>
      <c r="D1361" s="527"/>
      <c r="E1361" s="456"/>
      <c r="F1361" s="527"/>
      <c r="G1361" s="527"/>
      <c r="H1361" s="546"/>
    </row>
    <row r="1362" spans="1:11" s="441" customFormat="1" hidden="1">
      <c r="A1362" s="455"/>
      <c r="B1362" s="455" t="s">
        <v>244</v>
      </c>
      <c r="C1362" s="441" t="s">
        <v>655</v>
      </c>
      <c r="E1362" s="443"/>
      <c r="G1362" s="444"/>
      <c r="H1362" s="547"/>
    </row>
    <row r="1363" spans="1:11" s="441" customFormat="1" hidden="1">
      <c r="A1363" s="457">
        <v>0.7</v>
      </c>
      <c r="B1363" s="439" t="s">
        <v>215</v>
      </c>
      <c r="C1363" s="548" t="s">
        <v>649</v>
      </c>
      <c r="D1363" s="548"/>
      <c r="E1363" s="549">
        <f>$H$1346</f>
        <v>95.37</v>
      </c>
      <c r="F1363" s="441">
        <v>1</v>
      </c>
      <c r="G1363" s="444" t="s">
        <v>215</v>
      </c>
      <c r="H1363" s="454">
        <f t="shared" ref="H1363:H1368" si="15">TRUNC(A1363*E1363,2)</f>
        <v>66.75</v>
      </c>
    </row>
    <row r="1364" spans="1:11" s="441" customFormat="1" hidden="1">
      <c r="A1364" s="457">
        <v>0.7</v>
      </c>
      <c r="B1364" s="439" t="s">
        <v>215</v>
      </c>
      <c r="C1364" s="441" t="str">
        <f>"Add 75% Extra  on mauval  for pipe line   Rs. "&amp;$H$1344&amp;"/-"</f>
        <v>Add 75% Extra  on mauval  for pipe line   Rs. 44.89/-</v>
      </c>
      <c r="E1364" s="549">
        <f>TRUNC($H$1344*0.75,2)</f>
        <v>33.659999999999997</v>
      </c>
      <c r="F1364" s="441">
        <v>1</v>
      </c>
      <c r="G1364" s="444" t="s">
        <v>215</v>
      </c>
      <c r="H1364" s="454">
        <f t="shared" si="15"/>
        <v>23.56</v>
      </c>
    </row>
    <row r="1365" spans="1:11" s="441" customFormat="1" ht="31.2" hidden="1">
      <c r="A1365" s="457">
        <v>7.0000000000000007E-2</v>
      </c>
      <c r="B1365" s="439" t="s">
        <v>215</v>
      </c>
      <c r="C1365" s="548" t="s">
        <v>650</v>
      </c>
      <c r="D1365" s="548"/>
      <c r="E1365" s="549">
        <f>$H$119</f>
        <v>348.28</v>
      </c>
      <c r="F1365" s="441">
        <v>1</v>
      </c>
      <c r="G1365" s="444" t="s">
        <v>215</v>
      </c>
      <c r="H1365" s="454">
        <f t="shared" si="15"/>
        <v>24.37</v>
      </c>
    </row>
    <row r="1366" spans="1:11" s="441" customFormat="1" hidden="1">
      <c r="A1366" s="457">
        <v>1</v>
      </c>
      <c r="B1366" s="439" t="s">
        <v>151</v>
      </c>
      <c r="C1366" s="441" t="s">
        <v>651</v>
      </c>
      <c r="E1366" s="550">
        <f>'[11]P.H Data'!$H$1765</f>
        <v>13.72</v>
      </c>
      <c r="F1366" s="441">
        <v>1</v>
      </c>
      <c r="G1366" s="444" t="s">
        <v>151</v>
      </c>
      <c r="H1366" s="454">
        <f t="shared" si="15"/>
        <v>13.72</v>
      </c>
    </row>
    <row r="1367" spans="1:11" s="441" customFormat="1" hidden="1">
      <c r="A1367" s="457">
        <f>A1363-0.075</f>
        <v>0.625</v>
      </c>
      <c r="B1367" s="439" t="s">
        <v>215</v>
      </c>
      <c r="C1367" s="441" t="s">
        <v>652</v>
      </c>
      <c r="E1367" s="551">
        <f>$H$1046</f>
        <v>19.11</v>
      </c>
      <c r="F1367" s="441">
        <v>1</v>
      </c>
      <c r="G1367" s="444" t="s">
        <v>215</v>
      </c>
      <c r="H1367" s="454">
        <f t="shared" si="15"/>
        <v>11.94</v>
      </c>
      <c r="K1367" s="552"/>
    </row>
    <row r="1368" spans="1:11" s="441" customFormat="1" hidden="1">
      <c r="A1368" s="457">
        <v>1</v>
      </c>
      <c r="B1368" s="439" t="s">
        <v>151</v>
      </c>
      <c r="C1368" s="441" t="s">
        <v>656</v>
      </c>
      <c r="E1368" s="549">
        <f>[11]SSR!$D$259</f>
        <v>112</v>
      </c>
      <c r="F1368" s="553">
        <v>1</v>
      </c>
      <c r="G1368" s="444" t="str">
        <f>B1368</f>
        <v>Rmt</v>
      </c>
      <c r="H1368" s="454">
        <f t="shared" si="15"/>
        <v>112</v>
      </c>
    </row>
    <row r="1369" spans="1:11" s="441" customFormat="1" hidden="1">
      <c r="A1369" s="455"/>
      <c r="B1369" s="439"/>
      <c r="C1369" s="441" t="s">
        <v>483</v>
      </c>
      <c r="E1369" s="528"/>
      <c r="G1369" s="444"/>
      <c r="H1369" s="554">
        <f>SUM(H1363:H1368)</f>
        <v>252.34</v>
      </c>
    </row>
    <row r="1370" spans="1:11" s="441" customFormat="1" hidden="1">
      <c r="A1370" s="455"/>
      <c r="B1370" s="456"/>
      <c r="C1370" s="439" t="str">
        <f>'[11]Input (R)'!$C$22</f>
        <v>Overheads &amp; Contractors Profit @ 13.615%</v>
      </c>
      <c r="D1370" s="457"/>
      <c r="E1370" s="458">
        <f>'[11]Input (R)'!$D$22</f>
        <v>0.13614999999999999</v>
      </c>
      <c r="F1370" s="452" t="s">
        <v>202</v>
      </c>
      <c r="G1370" s="453">
        <f>H1369</f>
        <v>252.34</v>
      </c>
      <c r="H1370" s="454">
        <f>TRUNC(G1370*E1370,2)</f>
        <v>34.35</v>
      </c>
    </row>
    <row r="1371" spans="1:11" s="441" customFormat="1" hidden="1">
      <c r="A1371" s="455"/>
      <c r="B1371" s="456"/>
      <c r="C1371" s="463" t="s">
        <v>654</v>
      </c>
      <c r="D1371" s="463"/>
      <c r="E1371" s="555"/>
      <c r="F1371" s="556"/>
      <c r="G1371" s="529"/>
      <c r="H1371" s="535">
        <f>SUM(H1369:H1370)</f>
        <v>286.69</v>
      </c>
    </row>
    <row r="1372" spans="1:11" s="441" customFormat="1" hidden="1">
      <c r="A1372" s="455"/>
      <c r="B1372" s="456"/>
      <c r="C1372" s="463"/>
      <c r="D1372" s="463"/>
      <c r="E1372" s="555"/>
      <c r="F1372" s="556"/>
      <c r="G1372" s="529"/>
      <c r="H1372" s="525"/>
    </row>
    <row r="1373" spans="1:11" s="441" customFormat="1" hidden="1">
      <c r="A1373" s="439"/>
      <c r="B1373" s="455" t="s">
        <v>332</v>
      </c>
      <c r="C1373" s="441" t="s">
        <v>657</v>
      </c>
      <c r="E1373" s="443"/>
      <c r="G1373" s="444"/>
      <c r="H1373" s="547"/>
    </row>
    <row r="1374" spans="1:11" s="441" customFormat="1" hidden="1">
      <c r="A1374" s="457">
        <v>0.7</v>
      </c>
      <c r="B1374" s="439" t="s">
        <v>215</v>
      </c>
      <c r="C1374" s="548" t="s">
        <v>649</v>
      </c>
      <c r="D1374" s="548"/>
      <c r="E1374" s="549">
        <f>$H$1346</f>
        <v>95.37</v>
      </c>
      <c r="F1374" s="441">
        <v>1</v>
      </c>
      <c r="G1374" s="444" t="s">
        <v>215</v>
      </c>
      <c r="H1374" s="454">
        <f t="shared" ref="H1374:H1379" si="16">TRUNC(A1374*E1374,2)</f>
        <v>66.75</v>
      </c>
    </row>
    <row r="1375" spans="1:11" s="441" customFormat="1" hidden="1">
      <c r="A1375" s="457">
        <v>0.7</v>
      </c>
      <c r="B1375" s="439" t="s">
        <v>215</v>
      </c>
      <c r="C1375" s="441" t="str">
        <f>"Add 75% Extra  on mauval  for pipe line   Rs. "&amp;$H$1344&amp;"/-"</f>
        <v>Add 75% Extra  on mauval  for pipe line   Rs. 44.89/-</v>
      </c>
      <c r="E1375" s="549">
        <f>TRUNC($H$1344*0.75,2)</f>
        <v>33.659999999999997</v>
      </c>
      <c r="F1375" s="441">
        <v>1</v>
      </c>
      <c r="G1375" s="444" t="s">
        <v>215</v>
      </c>
      <c r="H1375" s="454">
        <f t="shared" si="16"/>
        <v>23.56</v>
      </c>
    </row>
    <row r="1376" spans="1:11" s="441" customFormat="1" ht="31.2" hidden="1">
      <c r="A1376" s="457">
        <v>7.0000000000000007E-2</v>
      </c>
      <c r="B1376" s="439" t="s">
        <v>215</v>
      </c>
      <c r="C1376" s="548" t="s">
        <v>650</v>
      </c>
      <c r="D1376" s="548"/>
      <c r="E1376" s="549">
        <f>$H$119</f>
        <v>348.28</v>
      </c>
      <c r="F1376" s="441">
        <v>1</v>
      </c>
      <c r="G1376" s="444" t="s">
        <v>215</v>
      </c>
      <c r="H1376" s="454">
        <f t="shared" si="16"/>
        <v>24.37</v>
      </c>
    </row>
    <row r="1377" spans="1:8" s="441" customFormat="1" hidden="1">
      <c r="A1377" s="457">
        <v>1</v>
      </c>
      <c r="B1377" s="439" t="s">
        <v>151</v>
      </c>
      <c r="C1377" s="441" t="s">
        <v>651</v>
      </c>
      <c r="E1377" s="551">
        <f>'[11]P.H Data'!$H$1770</f>
        <v>16.47</v>
      </c>
      <c r="F1377" s="441">
        <v>1</v>
      </c>
      <c r="G1377" s="444" t="s">
        <v>151</v>
      </c>
      <c r="H1377" s="454">
        <f t="shared" si="16"/>
        <v>16.47</v>
      </c>
    </row>
    <row r="1378" spans="1:8" s="441" customFormat="1" hidden="1">
      <c r="A1378" s="457">
        <f>A1374-0.09</f>
        <v>0.61</v>
      </c>
      <c r="B1378" s="439" t="s">
        <v>215</v>
      </c>
      <c r="C1378" s="441" t="s">
        <v>652</v>
      </c>
      <c r="E1378" s="551">
        <f>$H$1046</f>
        <v>19.11</v>
      </c>
      <c r="F1378" s="441">
        <v>1</v>
      </c>
      <c r="G1378" s="444" t="s">
        <v>215</v>
      </c>
      <c r="H1378" s="454">
        <f t="shared" si="16"/>
        <v>11.65</v>
      </c>
    </row>
    <row r="1379" spans="1:8" s="441" customFormat="1" hidden="1">
      <c r="A1379" s="457">
        <v>1</v>
      </c>
      <c r="B1379" s="439" t="s">
        <v>151</v>
      </c>
      <c r="C1379" s="441" t="s">
        <v>695</v>
      </c>
      <c r="E1379" s="549">
        <f>[11]SSR!$D$260</f>
        <v>161</v>
      </c>
      <c r="F1379" s="553">
        <v>1</v>
      </c>
      <c r="G1379" s="444" t="str">
        <f>B1379</f>
        <v>Rmt</v>
      </c>
      <c r="H1379" s="454">
        <f t="shared" si="16"/>
        <v>161</v>
      </c>
    </row>
    <row r="1380" spans="1:8" s="441" customFormat="1" hidden="1">
      <c r="A1380" s="455"/>
      <c r="B1380" s="439"/>
      <c r="C1380" s="441" t="s">
        <v>483</v>
      </c>
      <c r="E1380" s="528"/>
      <c r="G1380" s="444"/>
      <c r="H1380" s="554">
        <f>SUM(H1374:H1379)</f>
        <v>303.8</v>
      </c>
    </row>
    <row r="1381" spans="1:8" s="441" customFormat="1" hidden="1">
      <c r="A1381" s="455"/>
      <c r="B1381" s="456"/>
      <c r="C1381" s="439" t="str">
        <f>'[11]Input (R)'!$C$22</f>
        <v>Overheads &amp; Contractors Profit @ 13.615%</v>
      </c>
      <c r="D1381" s="457"/>
      <c r="E1381" s="458">
        <f>'[11]Input (R)'!$D$22</f>
        <v>0.13614999999999999</v>
      </c>
      <c r="F1381" s="452" t="s">
        <v>202</v>
      </c>
      <c r="G1381" s="453">
        <f>H1380</f>
        <v>303.8</v>
      </c>
      <c r="H1381" s="454">
        <f>TRUNC(G1381*E1381,2)</f>
        <v>41.36</v>
      </c>
    </row>
    <row r="1382" spans="1:8" s="441" customFormat="1" hidden="1">
      <c r="A1382" s="455"/>
      <c r="B1382" s="456"/>
      <c r="C1382" s="463" t="s">
        <v>654</v>
      </c>
      <c r="D1382" s="463"/>
      <c r="E1382" s="555"/>
      <c r="F1382" s="556"/>
      <c r="G1382" s="529"/>
      <c r="H1382" s="535">
        <f>SUM(H1380:H1381)</f>
        <v>345.16</v>
      </c>
    </row>
    <row r="1383" spans="1:8" s="441" customFormat="1" hidden="1">
      <c r="A1383" s="455"/>
      <c r="B1383" s="456"/>
      <c r="C1383" s="527"/>
      <c r="D1383" s="527"/>
      <c r="E1383" s="528"/>
      <c r="F1383" s="530"/>
      <c r="G1383" s="529"/>
      <c r="H1383" s="530"/>
    </row>
    <row r="1384" spans="1:8" s="441" customFormat="1" hidden="1">
      <c r="A1384" s="439"/>
      <c r="B1384" s="455" t="s">
        <v>334</v>
      </c>
      <c r="C1384" s="441" t="s">
        <v>659</v>
      </c>
      <c r="E1384" s="443"/>
      <c r="G1384" s="444"/>
      <c r="H1384" s="547"/>
    </row>
    <row r="1385" spans="1:8" s="441" customFormat="1" hidden="1">
      <c r="A1385" s="457">
        <v>0.7</v>
      </c>
      <c r="B1385" s="439" t="s">
        <v>215</v>
      </c>
      <c r="C1385" s="548" t="s">
        <v>649</v>
      </c>
      <c r="D1385" s="548"/>
      <c r="E1385" s="549">
        <f>$H$1346</f>
        <v>95.37</v>
      </c>
      <c r="F1385" s="441">
        <v>1</v>
      </c>
      <c r="G1385" s="444" t="s">
        <v>215</v>
      </c>
      <c r="H1385" s="454">
        <f t="shared" ref="H1385:H1390" si="17">TRUNC(A1385*E1385,2)</f>
        <v>66.75</v>
      </c>
    </row>
    <row r="1386" spans="1:8" s="441" customFormat="1" hidden="1">
      <c r="A1386" s="457">
        <v>0.7</v>
      </c>
      <c r="B1386" s="439" t="s">
        <v>215</v>
      </c>
      <c r="C1386" s="441" t="str">
        <f>"Add 75% Extra  on mauval  for pipe line   Rs. "&amp;$H$1344&amp;"/-"</f>
        <v>Add 75% Extra  on mauval  for pipe line   Rs. 44.89/-</v>
      </c>
      <c r="E1386" s="549">
        <f>TRUNC($H$1344*0.75,2)</f>
        <v>33.659999999999997</v>
      </c>
      <c r="F1386" s="441">
        <v>1</v>
      </c>
      <c r="G1386" s="444" t="s">
        <v>215</v>
      </c>
      <c r="H1386" s="454">
        <f t="shared" si="17"/>
        <v>23.56</v>
      </c>
    </row>
    <row r="1387" spans="1:8" s="441" customFormat="1" ht="31.2" hidden="1">
      <c r="A1387" s="457">
        <v>7.0000000000000007E-2</v>
      </c>
      <c r="B1387" s="439" t="s">
        <v>215</v>
      </c>
      <c r="C1387" s="548" t="s">
        <v>650</v>
      </c>
      <c r="D1387" s="548"/>
      <c r="E1387" s="549">
        <f>$H$119</f>
        <v>348.28</v>
      </c>
      <c r="F1387" s="441">
        <v>1</v>
      </c>
      <c r="G1387" s="444" t="s">
        <v>215</v>
      </c>
      <c r="H1387" s="454">
        <f t="shared" si="17"/>
        <v>24.37</v>
      </c>
    </row>
    <row r="1388" spans="1:8" s="441" customFormat="1" hidden="1">
      <c r="A1388" s="457">
        <v>1</v>
      </c>
      <c r="B1388" s="439" t="s">
        <v>151</v>
      </c>
      <c r="C1388" s="441" t="s">
        <v>651</v>
      </c>
      <c r="E1388" s="551">
        <f>'[11]P.H Data'!$H$1775</f>
        <v>20.13</v>
      </c>
      <c r="F1388" s="441">
        <v>1</v>
      </c>
      <c r="G1388" s="444" t="s">
        <v>151</v>
      </c>
      <c r="H1388" s="454">
        <f t="shared" si="17"/>
        <v>20.13</v>
      </c>
    </row>
    <row r="1389" spans="1:8" s="441" customFormat="1" hidden="1">
      <c r="A1389" s="457">
        <f>A1385-0.11</f>
        <v>0.59</v>
      </c>
      <c r="B1389" s="439" t="s">
        <v>215</v>
      </c>
      <c r="C1389" s="441" t="s">
        <v>652</v>
      </c>
      <c r="E1389" s="551">
        <f>$H$1046</f>
        <v>19.11</v>
      </c>
      <c r="F1389" s="441">
        <v>1</v>
      </c>
      <c r="G1389" s="444" t="s">
        <v>215</v>
      </c>
      <c r="H1389" s="454">
        <f t="shared" si="17"/>
        <v>11.27</v>
      </c>
    </row>
    <row r="1390" spans="1:8" s="441" customFormat="1" hidden="1">
      <c r="A1390" s="457">
        <v>1</v>
      </c>
      <c r="B1390" s="439" t="s">
        <v>151</v>
      </c>
      <c r="C1390" s="441" t="s">
        <v>696</v>
      </c>
      <c r="E1390" s="549">
        <f>[11]SSR!$D$261</f>
        <v>233</v>
      </c>
      <c r="F1390" s="553">
        <v>1</v>
      </c>
      <c r="G1390" s="444" t="str">
        <f>B1390</f>
        <v>Rmt</v>
      </c>
      <c r="H1390" s="454">
        <f t="shared" si="17"/>
        <v>233</v>
      </c>
    </row>
    <row r="1391" spans="1:8" s="441" customFormat="1" hidden="1">
      <c r="A1391" s="455"/>
      <c r="B1391" s="439"/>
      <c r="C1391" s="441" t="s">
        <v>483</v>
      </c>
      <c r="E1391" s="528"/>
      <c r="G1391" s="444"/>
      <c r="H1391" s="554">
        <f>SUM(H1385:H1390)</f>
        <v>379.08000000000004</v>
      </c>
    </row>
    <row r="1392" spans="1:8" s="441" customFormat="1" hidden="1">
      <c r="A1392" s="455"/>
      <c r="B1392" s="456"/>
      <c r="C1392" s="439" t="str">
        <f>'[11]Input (R)'!$C$22</f>
        <v>Overheads &amp; Contractors Profit @ 13.615%</v>
      </c>
      <c r="D1392" s="457"/>
      <c r="E1392" s="458">
        <f>'[11]Input (R)'!$D$22</f>
        <v>0.13614999999999999</v>
      </c>
      <c r="F1392" s="452" t="s">
        <v>202</v>
      </c>
      <c r="G1392" s="453">
        <f>H1391</f>
        <v>379.08000000000004</v>
      </c>
      <c r="H1392" s="454">
        <f>TRUNC(G1392*E1392,2)</f>
        <v>51.61</v>
      </c>
    </row>
    <row r="1393" spans="1:8" s="441" customFormat="1" hidden="1">
      <c r="A1393" s="455"/>
      <c r="B1393" s="456"/>
      <c r="C1393" s="463" t="s">
        <v>654</v>
      </c>
      <c r="D1393" s="463"/>
      <c r="E1393" s="555"/>
      <c r="F1393" s="556"/>
      <c r="G1393" s="529"/>
      <c r="H1393" s="535">
        <f>SUM(H1391:H1392)</f>
        <v>430.69000000000005</v>
      </c>
    </row>
    <row r="1394" spans="1:8" s="441" customFormat="1" hidden="1">
      <c r="A1394" s="455"/>
      <c r="B1394" s="456"/>
      <c r="C1394" s="527"/>
      <c r="D1394" s="527"/>
      <c r="E1394" s="528"/>
      <c r="F1394" s="530"/>
      <c r="G1394" s="529"/>
      <c r="H1394" s="530"/>
    </row>
    <row r="1395" spans="1:8" s="473" customFormat="1" ht="19.5" hidden="1" customHeight="1">
      <c r="A1395" s="455"/>
      <c r="B1395" s="456"/>
      <c r="C1395" s="1047" t="s">
        <v>660</v>
      </c>
      <c r="D1395" s="1048"/>
      <c r="E1395" s="1048"/>
      <c r="F1395" s="1048"/>
      <c r="G1395" s="1049"/>
      <c r="H1395" s="557"/>
    </row>
    <row r="1396" spans="1:8" s="473" customFormat="1" hidden="1">
      <c r="A1396" s="455"/>
      <c r="B1396" s="456"/>
      <c r="C1396" s="558"/>
      <c r="D1396" s="558"/>
      <c r="E1396" s="559"/>
      <c r="F1396" s="558"/>
      <c r="G1396" s="560"/>
      <c r="H1396" s="557"/>
    </row>
    <row r="1397" spans="1:8" s="441" customFormat="1" ht="137.25" hidden="1" customHeight="1">
      <c r="A1397" s="456"/>
      <c r="B1397" s="456">
        <f>B1350+1</f>
        <v>1</v>
      </c>
      <c r="C1397" s="1043" t="s">
        <v>647</v>
      </c>
      <c r="D1397" s="1043"/>
      <c r="E1397" s="1043"/>
      <c r="F1397" s="1043"/>
      <c r="G1397" s="1043"/>
      <c r="H1397" s="546"/>
    </row>
    <row r="1398" spans="1:8" s="441" customFormat="1" hidden="1">
      <c r="A1398" s="455"/>
      <c r="B1398" s="455" t="s">
        <v>231</v>
      </c>
      <c r="C1398" s="441" t="s">
        <v>648</v>
      </c>
      <c r="E1398" s="443"/>
      <c r="G1398" s="444"/>
      <c r="H1398" s="547"/>
    </row>
    <row r="1399" spans="1:8" s="441" customFormat="1" hidden="1">
      <c r="A1399" s="457">
        <v>0.7</v>
      </c>
      <c r="B1399" s="439" t="s">
        <v>215</v>
      </c>
      <c r="C1399" s="548" t="s">
        <v>649</v>
      </c>
      <c r="D1399" s="548"/>
      <c r="E1399" s="549">
        <f>$H$1346</f>
        <v>95.37</v>
      </c>
      <c r="F1399" s="441">
        <v>1</v>
      </c>
      <c r="G1399" s="444" t="s">
        <v>215</v>
      </c>
      <c r="H1399" s="454">
        <f t="shared" ref="H1399:H1404" si="18">TRUNC(A1399*E1399,2)</f>
        <v>66.75</v>
      </c>
    </row>
    <row r="1400" spans="1:8" s="441" customFormat="1" hidden="1">
      <c r="A1400" s="457">
        <v>0.7</v>
      </c>
      <c r="B1400" s="439" t="s">
        <v>215</v>
      </c>
      <c r="C1400" s="441" t="str">
        <f>"Add 75% Extra  on mauval  for pipe line   Rs. "&amp;$H$1344&amp;"/-"</f>
        <v>Add 75% Extra  on mauval  for pipe line   Rs. 44.89/-</v>
      </c>
      <c r="E1400" s="549">
        <f>TRUNC($H$1344*0.75,2)</f>
        <v>33.659999999999997</v>
      </c>
      <c r="F1400" s="441">
        <v>1</v>
      </c>
      <c r="G1400" s="444" t="s">
        <v>215</v>
      </c>
      <c r="H1400" s="454">
        <f t="shared" si="18"/>
        <v>23.56</v>
      </c>
    </row>
    <row r="1401" spans="1:8" s="441" customFormat="1" ht="31.2" hidden="1">
      <c r="A1401" s="457">
        <v>7.0000000000000007E-2</v>
      </c>
      <c r="B1401" s="439" t="s">
        <v>215</v>
      </c>
      <c r="C1401" s="548" t="s">
        <v>650</v>
      </c>
      <c r="D1401" s="548"/>
      <c r="E1401" s="549">
        <f>$H$119</f>
        <v>348.28</v>
      </c>
      <c r="F1401" s="553">
        <v>1</v>
      </c>
      <c r="G1401" s="444" t="str">
        <f>B1401</f>
        <v>Cum</v>
      </c>
      <c r="H1401" s="454">
        <f t="shared" si="18"/>
        <v>24.37</v>
      </c>
    </row>
    <row r="1402" spans="1:8" s="441" customFormat="1" hidden="1">
      <c r="A1402" s="457">
        <v>1</v>
      </c>
      <c r="B1402" s="439" t="s">
        <v>151</v>
      </c>
      <c r="C1402" s="441" t="s">
        <v>651</v>
      </c>
      <c r="E1402" s="550">
        <f>'[11]P.H Data'!$H$1760</f>
        <v>7.26</v>
      </c>
      <c r="F1402" s="553">
        <v>1</v>
      </c>
      <c r="G1402" s="444" t="str">
        <f>B1402</f>
        <v>Rmt</v>
      </c>
      <c r="H1402" s="454">
        <f t="shared" si="18"/>
        <v>7.26</v>
      </c>
    </row>
    <row r="1403" spans="1:8" s="441" customFormat="1" hidden="1">
      <c r="A1403" s="457">
        <f>A1399-0.063</f>
        <v>0.63700000000000001</v>
      </c>
      <c r="B1403" s="439" t="s">
        <v>215</v>
      </c>
      <c r="C1403" s="441" t="s">
        <v>652</v>
      </c>
      <c r="E1403" s="551">
        <f>$H$1046</f>
        <v>19.11</v>
      </c>
      <c r="F1403" s="553">
        <v>1</v>
      </c>
      <c r="G1403" s="444" t="str">
        <f>B1403</f>
        <v>Cum</v>
      </c>
      <c r="H1403" s="454">
        <f t="shared" si="18"/>
        <v>12.17</v>
      </c>
    </row>
    <row r="1404" spans="1:8" s="441" customFormat="1" hidden="1">
      <c r="A1404" s="457">
        <v>1</v>
      </c>
      <c r="B1404" s="439" t="s">
        <v>151</v>
      </c>
      <c r="C1404" s="441" t="s">
        <v>662</v>
      </c>
      <c r="E1404" s="549">
        <f>[11]SSR!$D$268</f>
        <v>56</v>
      </c>
      <c r="F1404" s="553">
        <v>1</v>
      </c>
      <c r="G1404" s="444" t="str">
        <f>B1404</f>
        <v>Rmt</v>
      </c>
      <c r="H1404" s="454">
        <f t="shared" si="18"/>
        <v>56</v>
      </c>
    </row>
    <row r="1405" spans="1:8" s="441" customFormat="1" hidden="1">
      <c r="A1405" s="455"/>
      <c r="B1405" s="439"/>
      <c r="C1405" s="441" t="s">
        <v>483</v>
      </c>
      <c r="E1405" s="528"/>
      <c r="G1405" s="444"/>
      <c r="H1405" s="554">
        <f>SUM(H1399:H1404)</f>
        <v>190.11</v>
      </c>
    </row>
    <row r="1406" spans="1:8" s="441" customFormat="1" hidden="1">
      <c r="A1406" s="455"/>
      <c r="B1406" s="456"/>
      <c r="C1406" s="439" t="str">
        <f>'[11]Input (R)'!$C$22</f>
        <v>Overheads &amp; Contractors Profit @ 13.615%</v>
      </c>
      <c r="D1406" s="457"/>
      <c r="E1406" s="458">
        <f>'[11]Input (R)'!$D$22</f>
        <v>0.13614999999999999</v>
      </c>
      <c r="F1406" s="452" t="s">
        <v>202</v>
      </c>
      <c r="G1406" s="453">
        <f>H1405</f>
        <v>190.11</v>
      </c>
      <c r="H1406" s="454">
        <f>TRUNC(G1406*E1406,2)</f>
        <v>25.88</v>
      </c>
    </row>
    <row r="1407" spans="1:8" s="441" customFormat="1" hidden="1">
      <c r="A1407" s="455"/>
      <c r="B1407" s="456"/>
      <c r="C1407" s="463" t="s">
        <v>654</v>
      </c>
      <c r="D1407" s="463"/>
      <c r="E1407" s="555"/>
      <c r="F1407" s="556"/>
      <c r="G1407" s="529"/>
      <c r="H1407" s="561">
        <f>SUM(H1405:H1406)</f>
        <v>215.99</v>
      </c>
    </row>
    <row r="1408" spans="1:8" s="441" customFormat="1" hidden="1">
      <c r="A1408" s="455"/>
      <c r="B1408" s="456"/>
      <c r="C1408" s="463"/>
      <c r="D1408" s="463"/>
      <c r="E1408" s="555"/>
      <c r="F1408" s="556"/>
      <c r="G1408" s="529"/>
      <c r="H1408" s="557"/>
    </row>
    <row r="1409" spans="1:8" s="441" customFormat="1" hidden="1">
      <c r="A1409" s="455"/>
      <c r="B1409" s="455" t="s">
        <v>244</v>
      </c>
      <c r="C1409" s="441" t="s">
        <v>655</v>
      </c>
      <c r="E1409" s="443"/>
      <c r="G1409" s="444"/>
      <c r="H1409" s="547"/>
    </row>
    <row r="1410" spans="1:8" s="441" customFormat="1" hidden="1">
      <c r="A1410" s="457">
        <v>0.7</v>
      </c>
      <c r="B1410" s="439" t="s">
        <v>215</v>
      </c>
      <c r="C1410" s="548" t="s">
        <v>649</v>
      </c>
      <c r="D1410" s="548"/>
      <c r="E1410" s="549">
        <f>$H$1346</f>
        <v>95.37</v>
      </c>
      <c r="F1410" s="441">
        <v>1</v>
      </c>
      <c r="G1410" s="444" t="s">
        <v>215</v>
      </c>
      <c r="H1410" s="454">
        <f t="shared" ref="H1410:H1415" si="19">TRUNC(A1410*E1410,2)</f>
        <v>66.75</v>
      </c>
    </row>
    <row r="1411" spans="1:8" s="441" customFormat="1" hidden="1">
      <c r="A1411" s="457">
        <v>0.7</v>
      </c>
      <c r="B1411" s="439" t="s">
        <v>215</v>
      </c>
      <c r="C1411" s="441" t="str">
        <f>"Add 75% Extra  on mauval  for pipe line   Rs. "&amp;$H$1344&amp;"/-"</f>
        <v>Add 75% Extra  on mauval  for pipe line   Rs. 44.89/-</v>
      </c>
      <c r="E1411" s="549">
        <f>TRUNC($H$1344*0.75,2)</f>
        <v>33.659999999999997</v>
      </c>
      <c r="F1411" s="441">
        <v>1</v>
      </c>
      <c r="G1411" s="444" t="s">
        <v>215</v>
      </c>
      <c r="H1411" s="454">
        <f t="shared" si="19"/>
        <v>23.56</v>
      </c>
    </row>
    <row r="1412" spans="1:8" s="441" customFormat="1" ht="31.2" hidden="1">
      <c r="A1412" s="457">
        <v>7.0000000000000007E-2</v>
      </c>
      <c r="B1412" s="439" t="s">
        <v>215</v>
      </c>
      <c r="C1412" s="548" t="s">
        <v>650</v>
      </c>
      <c r="D1412" s="548"/>
      <c r="E1412" s="549">
        <f>$H$119</f>
        <v>348.28</v>
      </c>
      <c r="F1412" s="441">
        <v>1</v>
      </c>
      <c r="G1412" s="444" t="s">
        <v>215</v>
      </c>
      <c r="H1412" s="454">
        <f t="shared" si="19"/>
        <v>24.37</v>
      </c>
    </row>
    <row r="1413" spans="1:8" s="441" customFormat="1" hidden="1">
      <c r="A1413" s="457">
        <v>1</v>
      </c>
      <c r="B1413" s="439" t="s">
        <v>151</v>
      </c>
      <c r="C1413" s="441" t="s">
        <v>651</v>
      </c>
      <c r="E1413" s="550">
        <f>'[11]P.H Data'!$H$1765</f>
        <v>13.72</v>
      </c>
      <c r="F1413" s="441">
        <v>1</v>
      </c>
      <c r="G1413" s="444" t="s">
        <v>151</v>
      </c>
      <c r="H1413" s="454">
        <f t="shared" si="19"/>
        <v>13.72</v>
      </c>
    </row>
    <row r="1414" spans="1:8" s="441" customFormat="1" hidden="1">
      <c r="A1414" s="457">
        <f>A1410-0.075</f>
        <v>0.625</v>
      </c>
      <c r="B1414" s="439" t="s">
        <v>215</v>
      </c>
      <c r="C1414" s="441" t="s">
        <v>652</v>
      </c>
      <c r="E1414" s="551">
        <f>$H$1046</f>
        <v>19.11</v>
      </c>
      <c r="F1414" s="441">
        <v>1</v>
      </c>
      <c r="G1414" s="444" t="s">
        <v>215</v>
      </c>
      <c r="H1414" s="454">
        <f t="shared" si="19"/>
        <v>11.94</v>
      </c>
    </row>
    <row r="1415" spans="1:8" s="441" customFormat="1" hidden="1">
      <c r="A1415" s="457">
        <v>1</v>
      </c>
      <c r="B1415" s="439" t="s">
        <v>151</v>
      </c>
      <c r="C1415" s="441" t="s">
        <v>663</v>
      </c>
      <c r="E1415" s="549">
        <f>[11]SSR!$D$269</f>
        <v>82</v>
      </c>
      <c r="F1415" s="553">
        <v>1</v>
      </c>
      <c r="G1415" s="444" t="str">
        <f>B1415</f>
        <v>Rmt</v>
      </c>
      <c r="H1415" s="454">
        <f t="shared" si="19"/>
        <v>82</v>
      </c>
    </row>
    <row r="1416" spans="1:8" s="441" customFormat="1" hidden="1">
      <c r="A1416" s="455"/>
      <c r="B1416" s="439"/>
      <c r="C1416" s="441" t="s">
        <v>483</v>
      </c>
      <c r="E1416" s="528"/>
      <c r="G1416" s="444"/>
      <c r="H1416" s="554">
        <f>SUM(H1410:H1415)</f>
        <v>222.34</v>
      </c>
    </row>
    <row r="1417" spans="1:8" s="441" customFormat="1" hidden="1">
      <c r="A1417" s="455"/>
      <c r="B1417" s="456"/>
      <c r="C1417" s="439" t="str">
        <f>'[11]Input (R)'!$C$22</f>
        <v>Overheads &amp; Contractors Profit @ 13.615%</v>
      </c>
      <c r="D1417" s="457"/>
      <c r="E1417" s="458">
        <f>'[11]Input (R)'!$D$22</f>
        <v>0.13614999999999999</v>
      </c>
      <c r="F1417" s="452" t="s">
        <v>202</v>
      </c>
      <c r="G1417" s="453">
        <f>H1416</f>
        <v>222.34</v>
      </c>
      <c r="H1417" s="454">
        <f>TRUNC(G1417*E1417,2)</f>
        <v>30.27</v>
      </c>
    </row>
    <row r="1418" spans="1:8" s="441" customFormat="1" hidden="1">
      <c r="A1418" s="455"/>
      <c r="B1418" s="456"/>
      <c r="C1418" s="463" t="s">
        <v>654</v>
      </c>
      <c r="D1418" s="463"/>
      <c r="E1418" s="555"/>
      <c r="F1418" s="556"/>
      <c r="G1418" s="529"/>
      <c r="H1418" s="535">
        <f>SUM(H1416:H1417)</f>
        <v>252.61</v>
      </c>
    </row>
    <row r="1419" spans="1:8" s="441" customFormat="1" hidden="1">
      <c r="A1419" s="455"/>
      <c r="B1419" s="456"/>
      <c r="C1419" s="463"/>
      <c r="D1419" s="463"/>
      <c r="E1419" s="555"/>
      <c r="F1419" s="556"/>
      <c r="G1419" s="529"/>
      <c r="H1419" s="525"/>
    </row>
    <row r="1420" spans="1:8" s="441" customFormat="1" hidden="1">
      <c r="A1420" s="439"/>
      <c r="B1420" s="455" t="s">
        <v>332</v>
      </c>
      <c r="C1420" s="441" t="s">
        <v>657</v>
      </c>
      <c r="E1420" s="443"/>
      <c r="G1420" s="444"/>
      <c r="H1420" s="547"/>
    </row>
    <row r="1421" spans="1:8" s="441" customFormat="1" hidden="1">
      <c r="A1421" s="457">
        <v>0.7</v>
      </c>
      <c r="B1421" s="439" t="s">
        <v>215</v>
      </c>
      <c r="C1421" s="548" t="s">
        <v>649</v>
      </c>
      <c r="D1421" s="548"/>
      <c r="E1421" s="549">
        <f>$H$1346</f>
        <v>95.37</v>
      </c>
      <c r="F1421" s="441">
        <v>1</v>
      </c>
      <c r="G1421" s="444" t="s">
        <v>215</v>
      </c>
      <c r="H1421" s="454">
        <f t="shared" ref="H1421:H1426" si="20">TRUNC(A1421*E1421,2)</f>
        <v>66.75</v>
      </c>
    </row>
    <row r="1422" spans="1:8" s="441" customFormat="1" hidden="1">
      <c r="A1422" s="457">
        <v>0.7</v>
      </c>
      <c r="B1422" s="439" t="s">
        <v>215</v>
      </c>
      <c r="C1422" s="441" t="str">
        <f>"Add 75% Extra  on mauval  for pipe line   Rs. "&amp;$H$1344&amp;"/-"</f>
        <v>Add 75% Extra  on mauval  for pipe line   Rs. 44.89/-</v>
      </c>
      <c r="E1422" s="549">
        <f>TRUNC($H$1344*0.75,2)</f>
        <v>33.659999999999997</v>
      </c>
      <c r="F1422" s="441">
        <v>1</v>
      </c>
      <c r="G1422" s="444" t="s">
        <v>215</v>
      </c>
      <c r="H1422" s="454">
        <f t="shared" si="20"/>
        <v>23.56</v>
      </c>
    </row>
    <row r="1423" spans="1:8" s="441" customFormat="1" ht="31.2" hidden="1">
      <c r="A1423" s="457">
        <v>7.0000000000000007E-2</v>
      </c>
      <c r="B1423" s="439" t="s">
        <v>215</v>
      </c>
      <c r="C1423" s="548" t="s">
        <v>650</v>
      </c>
      <c r="D1423" s="548"/>
      <c r="E1423" s="549">
        <f>$H$119</f>
        <v>348.28</v>
      </c>
      <c r="F1423" s="441">
        <v>1</v>
      </c>
      <c r="G1423" s="444" t="s">
        <v>215</v>
      </c>
      <c r="H1423" s="454">
        <f t="shared" si="20"/>
        <v>24.37</v>
      </c>
    </row>
    <row r="1424" spans="1:8" s="441" customFormat="1" hidden="1">
      <c r="A1424" s="457">
        <v>1</v>
      </c>
      <c r="B1424" s="439" t="s">
        <v>151</v>
      </c>
      <c r="C1424" s="441" t="s">
        <v>651</v>
      </c>
      <c r="E1424" s="551">
        <f>'[11]P.H Data'!$H$1770</f>
        <v>16.47</v>
      </c>
      <c r="F1424" s="441">
        <v>1</v>
      </c>
      <c r="G1424" s="444" t="s">
        <v>151</v>
      </c>
      <c r="H1424" s="454">
        <f t="shared" si="20"/>
        <v>16.47</v>
      </c>
    </row>
    <row r="1425" spans="1:8" s="441" customFormat="1" hidden="1">
      <c r="A1425" s="457">
        <f>A1421-0.09</f>
        <v>0.61</v>
      </c>
      <c r="B1425" s="439" t="s">
        <v>215</v>
      </c>
      <c r="C1425" s="441" t="s">
        <v>652</v>
      </c>
      <c r="E1425" s="551">
        <f>$H$1046</f>
        <v>19.11</v>
      </c>
      <c r="F1425" s="441">
        <v>1</v>
      </c>
      <c r="G1425" s="444" t="s">
        <v>215</v>
      </c>
      <c r="H1425" s="454">
        <f t="shared" si="20"/>
        <v>11.65</v>
      </c>
    </row>
    <row r="1426" spans="1:8" s="441" customFormat="1" hidden="1">
      <c r="A1426" s="457">
        <v>1</v>
      </c>
      <c r="B1426" s="439" t="s">
        <v>151</v>
      </c>
      <c r="C1426" s="441" t="s">
        <v>658</v>
      </c>
      <c r="E1426" s="549">
        <f>[11]SSR!$D$270</f>
        <v>113</v>
      </c>
      <c r="F1426" s="553">
        <v>1</v>
      </c>
      <c r="G1426" s="444" t="str">
        <f>B1426</f>
        <v>Rmt</v>
      </c>
      <c r="H1426" s="454">
        <f t="shared" si="20"/>
        <v>113</v>
      </c>
    </row>
    <row r="1427" spans="1:8" s="441" customFormat="1" hidden="1">
      <c r="A1427" s="455"/>
      <c r="B1427" s="439"/>
      <c r="C1427" s="441" t="s">
        <v>483</v>
      </c>
      <c r="E1427" s="528"/>
      <c r="G1427" s="444"/>
      <c r="H1427" s="554">
        <f>SUM(H1421:H1426)</f>
        <v>255.8</v>
      </c>
    </row>
    <row r="1428" spans="1:8" s="441" customFormat="1" hidden="1">
      <c r="A1428" s="455"/>
      <c r="B1428" s="456"/>
      <c r="C1428" s="439" t="str">
        <f>'[11]Input (R)'!$C$22</f>
        <v>Overheads &amp; Contractors Profit @ 13.615%</v>
      </c>
      <c r="D1428" s="457"/>
      <c r="E1428" s="458">
        <f>'[11]Input (R)'!$D$22</f>
        <v>0.13614999999999999</v>
      </c>
      <c r="F1428" s="452" t="s">
        <v>202</v>
      </c>
      <c r="G1428" s="453">
        <f>H1427</f>
        <v>255.8</v>
      </c>
      <c r="H1428" s="454">
        <f>TRUNC(G1428*E1428,2)</f>
        <v>34.82</v>
      </c>
    </row>
    <row r="1429" spans="1:8" s="441" customFormat="1" hidden="1">
      <c r="A1429" s="455"/>
      <c r="B1429" s="456"/>
      <c r="C1429" s="463" t="s">
        <v>654</v>
      </c>
      <c r="D1429" s="463"/>
      <c r="E1429" s="555"/>
      <c r="F1429" s="556"/>
      <c r="G1429" s="529"/>
      <c r="H1429" s="535">
        <f>SUM(H1427:H1428)</f>
        <v>290.62</v>
      </c>
    </row>
    <row r="1430" spans="1:8" s="441" customFormat="1" hidden="1">
      <c r="A1430" s="455"/>
      <c r="B1430" s="456"/>
      <c r="C1430" s="463"/>
      <c r="D1430" s="463"/>
      <c r="E1430" s="555"/>
      <c r="F1430" s="556"/>
      <c r="G1430" s="529"/>
      <c r="H1430" s="525"/>
    </row>
    <row r="1431" spans="1:8" s="441" customFormat="1" hidden="1">
      <c r="A1431" s="439"/>
      <c r="B1431" s="455" t="s">
        <v>334</v>
      </c>
      <c r="C1431" s="441" t="s">
        <v>659</v>
      </c>
      <c r="E1431" s="443"/>
      <c r="G1431" s="444"/>
      <c r="H1431" s="547"/>
    </row>
    <row r="1432" spans="1:8" s="441" customFormat="1" hidden="1">
      <c r="A1432" s="457">
        <v>0.7</v>
      </c>
      <c r="B1432" s="439" t="s">
        <v>215</v>
      </c>
      <c r="C1432" s="548" t="s">
        <v>649</v>
      </c>
      <c r="D1432" s="548"/>
      <c r="E1432" s="549">
        <f>$H$1346</f>
        <v>95.37</v>
      </c>
      <c r="F1432" s="441">
        <v>1</v>
      </c>
      <c r="G1432" s="444" t="s">
        <v>215</v>
      </c>
      <c r="H1432" s="454">
        <f t="shared" ref="H1432:H1437" si="21">TRUNC(A1432*E1432,2)</f>
        <v>66.75</v>
      </c>
    </row>
    <row r="1433" spans="1:8" s="441" customFormat="1" hidden="1">
      <c r="A1433" s="457">
        <v>0.7</v>
      </c>
      <c r="B1433" s="439" t="s">
        <v>215</v>
      </c>
      <c r="C1433" s="441" t="str">
        <f>"Add 75% Extra  on mauval  for pipe line   Rs. "&amp;$H$1344&amp;"/-"</f>
        <v>Add 75% Extra  on mauval  for pipe line   Rs. 44.89/-</v>
      </c>
      <c r="E1433" s="549">
        <f>TRUNC($H$1344*0.75,2)</f>
        <v>33.659999999999997</v>
      </c>
      <c r="F1433" s="441">
        <v>1</v>
      </c>
      <c r="G1433" s="444" t="s">
        <v>215</v>
      </c>
      <c r="H1433" s="454">
        <f t="shared" si="21"/>
        <v>23.56</v>
      </c>
    </row>
    <row r="1434" spans="1:8" s="441" customFormat="1" ht="31.2" hidden="1">
      <c r="A1434" s="457">
        <v>7.0000000000000007E-2</v>
      </c>
      <c r="B1434" s="439" t="s">
        <v>215</v>
      </c>
      <c r="C1434" s="548" t="s">
        <v>650</v>
      </c>
      <c r="D1434" s="548"/>
      <c r="E1434" s="549">
        <f>$H$119</f>
        <v>348.28</v>
      </c>
      <c r="F1434" s="441">
        <v>1</v>
      </c>
      <c r="G1434" s="444" t="s">
        <v>215</v>
      </c>
      <c r="H1434" s="454">
        <f t="shared" si="21"/>
        <v>24.37</v>
      </c>
    </row>
    <row r="1435" spans="1:8" s="441" customFormat="1" hidden="1">
      <c r="A1435" s="457">
        <v>1</v>
      </c>
      <c r="B1435" s="439" t="s">
        <v>151</v>
      </c>
      <c r="C1435" s="441" t="s">
        <v>651</v>
      </c>
      <c r="E1435" s="551">
        <f>'[11]P.H Data'!$H$1775</f>
        <v>20.13</v>
      </c>
      <c r="F1435" s="441">
        <v>1</v>
      </c>
      <c r="G1435" s="444" t="s">
        <v>151</v>
      </c>
      <c r="H1435" s="454">
        <f t="shared" si="21"/>
        <v>20.13</v>
      </c>
    </row>
    <row r="1436" spans="1:8" s="441" customFormat="1" hidden="1">
      <c r="A1436" s="457">
        <f>A1432-0.11</f>
        <v>0.59</v>
      </c>
      <c r="B1436" s="439" t="s">
        <v>215</v>
      </c>
      <c r="C1436" s="441" t="s">
        <v>652</v>
      </c>
      <c r="E1436" s="551">
        <f>$H$1046</f>
        <v>19.11</v>
      </c>
      <c r="F1436" s="441">
        <v>1</v>
      </c>
      <c r="G1436" s="444" t="s">
        <v>215</v>
      </c>
      <c r="H1436" s="454">
        <f t="shared" si="21"/>
        <v>11.27</v>
      </c>
    </row>
    <row r="1437" spans="1:8" s="441" customFormat="1" hidden="1">
      <c r="A1437" s="457">
        <v>1</v>
      </c>
      <c r="B1437" s="439" t="s">
        <v>151</v>
      </c>
      <c r="C1437" s="441" t="s">
        <v>664</v>
      </c>
      <c r="E1437" s="549">
        <f>[11]SSR!$D$271</f>
        <v>163</v>
      </c>
      <c r="F1437" s="553">
        <v>1</v>
      </c>
      <c r="G1437" s="444" t="str">
        <f>B1437</f>
        <v>Rmt</v>
      </c>
      <c r="H1437" s="454">
        <f t="shared" si="21"/>
        <v>163</v>
      </c>
    </row>
    <row r="1438" spans="1:8" s="441" customFormat="1" hidden="1">
      <c r="A1438" s="455"/>
      <c r="B1438" s="439"/>
      <c r="C1438" s="441" t="s">
        <v>483</v>
      </c>
      <c r="E1438" s="528"/>
      <c r="G1438" s="444"/>
      <c r="H1438" s="554">
        <f>SUM(H1432:H1437)</f>
        <v>309.08000000000004</v>
      </c>
    </row>
    <row r="1439" spans="1:8" s="441" customFormat="1" hidden="1">
      <c r="A1439" s="455"/>
      <c r="B1439" s="456"/>
      <c r="C1439" s="439" t="str">
        <f>'[11]Input (R)'!$C$22</f>
        <v>Overheads &amp; Contractors Profit @ 13.615%</v>
      </c>
      <c r="D1439" s="457"/>
      <c r="E1439" s="458">
        <f>'[11]Input (R)'!$D$22</f>
        <v>0.13614999999999999</v>
      </c>
      <c r="F1439" s="452" t="s">
        <v>202</v>
      </c>
      <c r="G1439" s="453">
        <f>H1438</f>
        <v>309.08000000000004</v>
      </c>
      <c r="H1439" s="454">
        <f>TRUNC(G1439*E1439,2)</f>
        <v>42.08</v>
      </c>
    </row>
    <row r="1440" spans="1:8" s="441" customFormat="1" hidden="1">
      <c r="A1440" s="455"/>
      <c r="B1440" s="456"/>
      <c r="C1440" s="463" t="s">
        <v>654</v>
      </c>
      <c r="D1440" s="463"/>
      <c r="E1440" s="555"/>
      <c r="F1440" s="556"/>
      <c r="G1440" s="529"/>
      <c r="H1440" s="535">
        <f>SUM(H1438:H1439)</f>
        <v>351.16</v>
      </c>
    </row>
    <row r="1441" spans="1:8" s="441" customFormat="1" hidden="1">
      <c r="A1441" s="455"/>
      <c r="B1441" s="456"/>
      <c r="C1441" s="463"/>
      <c r="D1441" s="463"/>
      <c r="E1441" s="555"/>
      <c r="F1441" s="556"/>
      <c r="G1441" s="529"/>
      <c r="H1441" s="525"/>
    </row>
    <row r="1442" spans="1:8" s="441" customFormat="1" hidden="1">
      <c r="A1442" s="439"/>
      <c r="B1442" s="455" t="s">
        <v>495</v>
      </c>
      <c r="C1442" s="441" t="s">
        <v>665</v>
      </c>
      <c r="E1442" s="443"/>
      <c r="G1442" s="444"/>
      <c r="H1442" s="547"/>
    </row>
    <row r="1443" spans="1:8" s="441" customFormat="1" hidden="1">
      <c r="A1443" s="457">
        <v>0.7</v>
      </c>
      <c r="B1443" s="439" t="s">
        <v>215</v>
      </c>
      <c r="C1443" s="548" t="s">
        <v>649</v>
      </c>
      <c r="D1443" s="548"/>
      <c r="E1443" s="549">
        <f>$H$1346</f>
        <v>95.37</v>
      </c>
      <c r="F1443" s="441">
        <v>1</v>
      </c>
      <c r="G1443" s="444" t="s">
        <v>215</v>
      </c>
      <c r="H1443" s="454">
        <f t="shared" ref="H1443:H1448" si="22">TRUNC(A1443*E1443,2)</f>
        <v>66.75</v>
      </c>
    </row>
    <row r="1444" spans="1:8" s="441" customFormat="1" hidden="1">
      <c r="A1444" s="457">
        <v>0.7</v>
      </c>
      <c r="B1444" s="439" t="s">
        <v>215</v>
      </c>
      <c r="C1444" s="441" t="str">
        <f>"Add 75% Extra  on mauval  for pipe line   Rs. "&amp;$H$1344&amp;"/-"</f>
        <v>Add 75% Extra  on mauval  for pipe line   Rs. 44.89/-</v>
      </c>
      <c r="E1444" s="549">
        <f>TRUNC($H$1344*0.75,2)</f>
        <v>33.659999999999997</v>
      </c>
      <c r="F1444" s="441">
        <v>1</v>
      </c>
      <c r="G1444" s="444" t="s">
        <v>215</v>
      </c>
      <c r="H1444" s="454">
        <f t="shared" si="22"/>
        <v>23.56</v>
      </c>
    </row>
    <row r="1445" spans="1:8" s="441" customFormat="1" ht="31.2" hidden="1">
      <c r="A1445" s="457">
        <v>7.0000000000000007E-2</v>
      </c>
      <c r="B1445" s="439" t="s">
        <v>215</v>
      </c>
      <c r="C1445" s="548" t="s">
        <v>650</v>
      </c>
      <c r="D1445" s="548"/>
      <c r="E1445" s="549">
        <f>$H$119</f>
        <v>348.28</v>
      </c>
      <c r="F1445" s="441">
        <v>1</v>
      </c>
      <c r="G1445" s="444" t="s">
        <v>215</v>
      </c>
      <c r="H1445" s="454">
        <f t="shared" si="22"/>
        <v>24.37</v>
      </c>
    </row>
    <row r="1446" spans="1:8" s="441" customFormat="1" hidden="1">
      <c r="A1446" s="457">
        <v>1</v>
      </c>
      <c r="B1446" s="439" t="s">
        <v>151</v>
      </c>
      <c r="C1446" s="441" t="s">
        <v>651</v>
      </c>
      <c r="E1446" s="549">
        <f>'[11]P.H Data'!$H$1780</f>
        <v>22.87</v>
      </c>
      <c r="F1446" s="441">
        <v>1</v>
      </c>
      <c r="G1446" s="444" t="s">
        <v>151</v>
      </c>
      <c r="H1446" s="454">
        <f t="shared" si="22"/>
        <v>22.87</v>
      </c>
    </row>
    <row r="1447" spans="1:8" s="441" customFormat="1" hidden="1">
      <c r="A1447" s="457">
        <f>A1443-0.125</f>
        <v>0.57499999999999996</v>
      </c>
      <c r="B1447" s="439" t="s">
        <v>215</v>
      </c>
      <c r="C1447" s="441" t="s">
        <v>652</v>
      </c>
      <c r="E1447" s="551">
        <f>$H$1046</f>
        <v>19.11</v>
      </c>
      <c r="F1447" s="441">
        <v>1</v>
      </c>
      <c r="G1447" s="444" t="s">
        <v>215</v>
      </c>
      <c r="H1447" s="454">
        <f t="shared" si="22"/>
        <v>10.98</v>
      </c>
    </row>
    <row r="1448" spans="1:8" s="441" customFormat="1" hidden="1">
      <c r="A1448" s="457">
        <v>1</v>
      </c>
      <c r="B1448" s="439" t="s">
        <v>151</v>
      </c>
      <c r="C1448" s="441" t="s">
        <v>666</v>
      </c>
      <c r="E1448" s="549">
        <f>[11]SSR!$D$272</f>
        <v>213</v>
      </c>
      <c r="F1448" s="553">
        <v>1</v>
      </c>
      <c r="G1448" s="444" t="str">
        <f>B1448</f>
        <v>Rmt</v>
      </c>
      <c r="H1448" s="454">
        <f t="shared" si="22"/>
        <v>213</v>
      </c>
    </row>
    <row r="1449" spans="1:8" s="441" customFormat="1" hidden="1">
      <c r="A1449" s="455"/>
      <c r="B1449" s="439"/>
      <c r="C1449" s="441" t="s">
        <v>483</v>
      </c>
      <c r="E1449" s="528"/>
      <c r="G1449" s="444"/>
      <c r="H1449" s="554">
        <f>SUM(H1443:H1448)</f>
        <v>361.53</v>
      </c>
    </row>
    <row r="1450" spans="1:8" s="441" customFormat="1" hidden="1">
      <c r="A1450" s="455"/>
      <c r="B1450" s="456"/>
      <c r="C1450" s="439" t="str">
        <f>'[11]Input (R)'!$C$22</f>
        <v>Overheads &amp; Contractors Profit @ 13.615%</v>
      </c>
      <c r="D1450" s="457"/>
      <c r="E1450" s="458">
        <f>'[11]Input (R)'!$D$22</f>
        <v>0.13614999999999999</v>
      </c>
      <c r="F1450" s="452" t="s">
        <v>202</v>
      </c>
      <c r="G1450" s="453">
        <f>H1449</f>
        <v>361.53</v>
      </c>
      <c r="H1450" s="454">
        <f>TRUNC(G1450*E1450,2)</f>
        <v>49.22</v>
      </c>
    </row>
    <row r="1451" spans="1:8" s="441" customFormat="1" hidden="1">
      <c r="A1451" s="455"/>
      <c r="B1451" s="456"/>
      <c r="C1451" s="463" t="s">
        <v>654</v>
      </c>
      <c r="D1451" s="463"/>
      <c r="E1451" s="555"/>
      <c r="F1451" s="556"/>
      <c r="G1451" s="529"/>
      <c r="H1451" s="535">
        <f>SUM(H1449:H1450)</f>
        <v>410.75</v>
      </c>
    </row>
    <row r="1452" spans="1:8" s="441" customFormat="1" hidden="1">
      <c r="A1452" s="455"/>
      <c r="B1452" s="456"/>
      <c r="C1452" s="463"/>
      <c r="D1452" s="463"/>
      <c r="E1452" s="555"/>
      <c r="F1452" s="556"/>
      <c r="G1452" s="529"/>
      <c r="H1452" s="525"/>
    </row>
    <row r="1453" spans="1:8" s="441" customFormat="1" hidden="1">
      <c r="A1453" s="439"/>
      <c r="B1453" s="455" t="s">
        <v>497</v>
      </c>
      <c r="C1453" s="441" t="s">
        <v>667</v>
      </c>
      <c r="E1453" s="443"/>
      <c r="G1453" s="444"/>
      <c r="H1453" s="547"/>
    </row>
    <row r="1454" spans="1:8" s="441" customFormat="1" hidden="1">
      <c r="A1454" s="457">
        <v>0.7</v>
      </c>
      <c r="B1454" s="439" t="s">
        <v>215</v>
      </c>
      <c r="C1454" s="548" t="s">
        <v>649</v>
      </c>
      <c r="D1454" s="548"/>
      <c r="E1454" s="549">
        <f>$H$1346</f>
        <v>95.37</v>
      </c>
      <c r="F1454" s="441">
        <v>1</v>
      </c>
      <c r="G1454" s="444" t="s">
        <v>215</v>
      </c>
      <c r="H1454" s="454">
        <f t="shared" ref="H1454:H1459" si="23">TRUNC(A1454*E1454,2)</f>
        <v>66.75</v>
      </c>
    </row>
    <row r="1455" spans="1:8" s="441" customFormat="1" hidden="1">
      <c r="A1455" s="457">
        <v>0.7</v>
      </c>
      <c r="B1455" s="439" t="s">
        <v>215</v>
      </c>
      <c r="C1455" s="441" t="str">
        <f>"Add 75% Extra  on mauval  for pipe line   Rs. "&amp;$H$1344&amp;"/-"</f>
        <v>Add 75% Extra  on mauval  for pipe line   Rs. 44.89/-</v>
      </c>
      <c r="E1455" s="549">
        <f>TRUNC($H$1344*0.75,2)</f>
        <v>33.659999999999997</v>
      </c>
      <c r="F1455" s="441">
        <v>1</v>
      </c>
      <c r="G1455" s="444" t="s">
        <v>215</v>
      </c>
      <c r="H1455" s="454">
        <f t="shared" si="23"/>
        <v>23.56</v>
      </c>
    </row>
    <row r="1456" spans="1:8" s="441" customFormat="1" ht="31.2" hidden="1">
      <c r="A1456" s="457">
        <v>7.0000000000000007E-2</v>
      </c>
      <c r="B1456" s="439" t="s">
        <v>215</v>
      </c>
      <c r="C1456" s="548" t="s">
        <v>650</v>
      </c>
      <c r="D1456" s="548"/>
      <c r="E1456" s="549">
        <f>$H$119</f>
        <v>348.28</v>
      </c>
      <c r="F1456" s="441">
        <v>1</v>
      </c>
      <c r="G1456" s="444" t="s">
        <v>215</v>
      </c>
      <c r="H1456" s="454">
        <f t="shared" si="23"/>
        <v>24.37</v>
      </c>
    </row>
    <row r="1457" spans="1:8" s="441" customFormat="1" hidden="1">
      <c r="A1457" s="457">
        <v>1</v>
      </c>
      <c r="B1457" s="439" t="s">
        <v>151</v>
      </c>
      <c r="C1457" s="441" t="s">
        <v>651</v>
      </c>
      <c r="E1457" s="549">
        <f>'[11]P.H Data'!$H$1785</f>
        <v>25.62</v>
      </c>
      <c r="F1457" s="441">
        <v>1</v>
      </c>
      <c r="G1457" s="444" t="s">
        <v>151</v>
      </c>
      <c r="H1457" s="454">
        <f t="shared" si="23"/>
        <v>25.62</v>
      </c>
    </row>
    <row r="1458" spans="1:8" s="441" customFormat="1" hidden="1">
      <c r="A1458" s="457">
        <f>A1454-0.14</f>
        <v>0.55999999999999994</v>
      </c>
      <c r="B1458" s="439" t="s">
        <v>215</v>
      </c>
      <c r="C1458" s="441" t="s">
        <v>652</v>
      </c>
      <c r="E1458" s="551">
        <f>$H$1046</f>
        <v>19.11</v>
      </c>
      <c r="F1458" s="441">
        <v>1</v>
      </c>
      <c r="G1458" s="444" t="s">
        <v>215</v>
      </c>
      <c r="H1458" s="454">
        <f t="shared" si="23"/>
        <v>10.7</v>
      </c>
    </row>
    <row r="1459" spans="1:8" s="441" customFormat="1" hidden="1">
      <c r="A1459" s="457">
        <v>1</v>
      </c>
      <c r="B1459" s="439" t="s">
        <v>151</v>
      </c>
      <c r="C1459" s="441" t="s">
        <v>668</v>
      </c>
      <c r="E1459" s="549">
        <f>[11]SSR!$D$273</f>
        <v>266</v>
      </c>
      <c r="F1459" s="553">
        <v>1</v>
      </c>
      <c r="G1459" s="444" t="str">
        <f>B1459</f>
        <v>Rmt</v>
      </c>
      <c r="H1459" s="454">
        <f t="shared" si="23"/>
        <v>266</v>
      </c>
    </row>
    <row r="1460" spans="1:8" s="441" customFormat="1" hidden="1">
      <c r="A1460" s="455"/>
      <c r="B1460" s="439"/>
      <c r="C1460" s="441" t="s">
        <v>483</v>
      </c>
      <c r="E1460" s="528"/>
      <c r="G1460" s="444"/>
      <c r="H1460" s="554">
        <f>SUM(H1454:H1459)</f>
        <v>417</v>
      </c>
    </row>
    <row r="1461" spans="1:8" s="441" customFormat="1" hidden="1">
      <c r="A1461" s="455"/>
      <c r="B1461" s="456"/>
      <c r="C1461" s="439" t="str">
        <f>'[11]Input (R)'!$C$22</f>
        <v>Overheads &amp; Contractors Profit @ 13.615%</v>
      </c>
      <c r="D1461" s="457"/>
      <c r="E1461" s="458">
        <f>'[11]Input (R)'!$D$22</f>
        <v>0.13614999999999999</v>
      </c>
      <c r="F1461" s="452" t="s">
        <v>202</v>
      </c>
      <c r="G1461" s="453">
        <f>H1460</f>
        <v>417</v>
      </c>
      <c r="H1461" s="454">
        <f>TRUNC(G1461*E1461,2)</f>
        <v>56.77</v>
      </c>
    </row>
    <row r="1462" spans="1:8" s="441" customFormat="1" hidden="1">
      <c r="A1462" s="455"/>
      <c r="B1462" s="456"/>
      <c r="C1462" s="463" t="s">
        <v>654</v>
      </c>
      <c r="D1462" s="463"/>
      <c r="E1462" s="555"/>
      <c r="F1462" s="556"/>
      <c r="G1462" s="529"/>
      <c r="H1462" s="535">
        <f>SUM(H1460:H1461)</f>
        <v>473.77</v>
      </c>
    </row>
    <row r="1463" spans="1:8" s="441" customFormat="1" hidden="1">
      <c r="A1463" s="455"/>
      <c r="B1463" s="456"/>
      <c r="C1463" s="527"/>
      <c r="D1463" s="527"/>
      <c r="E1463" s="528"/>
      <c r="F1463" s="530"/>
      <c r="G1463" s="529"/>
      <c r="H1463" s="530"/>
    </row>
    <row r="1464" spans="1:8" s="441" customFormat="1" hidden="1">
      <c r="A1464" s="439"/>
      <c r="B1464" s="455" t="s">
        <v>499</v>
      </c>
      <c r="C1464" s="441" t="s">
        <v>669</v>
      </c>
      <c r="E1464" s="443"/>
      <c r="G1464" s="444"/>
      <c r="H1464" s="547"/>
    </row>
    <row r="1465" spans="1:8" s="441" customFormat="1" hidden="1">
      <c r="A1465" s="457">
        <v>0.7</v>
      </c>
      <c r="B1465" s="439" t="s">
        <v>215</v>
      </c>
      <c r="C1465" s="548" t="s">
        <v>649</v>
      </c>
      <c r="D1465" s="548"/>
      <c r="E1465" s="549">
        <f>$H$1346</f>
        <v>95.37</v>
      </c>
      <c r="F1465" s="441">
        <v>1</v>
      </c>
      <c r="G1465" s="444" t="s">
        <v>215</v>
      </c>
      <c r="H1465" s="454">
        <f t="shared" ref="H1465:H1470" si="24">TRUNC(A1465*E1465,2)</f>
        <v>66.75</v>
      </c>
    </row>
    <row r="1466" spans="1:8" s="441" customFormat="1" hidden="1">
      <c r="A1466" s="457">
        <v>0.7</v>
      </c>
      <c r="B1466" s="439" t="s">
        <v>215</v>
      </c>
      <c r="C1466" s="441" t="str">
        <f>"Add 75% Extra  on mauval  for pipe line   Rs. "&amp;$H$1344&amp;"/-"</f>
        <v>Add 75% Extra  on mauval  for pipe line   Rs. 44.89/-</v>
      </c>
      <c r="E1466" s="549">
        <f>TRUNC($H$1344*0.75,2)</f>
        <v>33.659999999999997</v>
      </c>
      <c r="F1466" s="441">
        <v>1</v>
      </c>
      <c r="G1466" s="444" t="s">
        <v>215</v>
      </c>
      <c r="H1466" s="454">
        <f t="shared" si="24"/>
        <v>23.56</v>
      </c>
    </row>
    <row r="1467" spans="1:8" s="441" customFormat="1" ht="31.2" hidden="1">
      <c r="A1467" s="457">
        <v>7.0000000000000007E-2</v>
      </c>
      <c r="B1467" s="439" t="s">
        <v>215</v>
      </c>
      <c r="C1467" s="548" t="s">
        <v>650</v>
      </c>
      <c r="D1467" s="548"/>
      <c r="E1467" s="549">
        <f>$H$119</f>
        <v>348.28</v>
      </c>
      <c r="F1467" s="441">
        <v>1</v>
      </c>
      <c r="G1467" s="444" t="s">
        <v>215</v>
      </c>
      <c r="H1467" s="454">
        <f t="shared" si="24"/>
        <v>24.37</v>
      </c>
    </row>
    <row r="1468" spans="1:8" s="441" customFormat="1" hidden="1">
      <c r="A1468" s="457">
        <v>1</v>
      </c>
      <c r="B1468" s="439" t="s">
        <v>151</v>
      </c>
      <c r="C1468" s="441" t="s">
        <v>651</v>
      </c>
      <c r="E1468" s="549">
        <f>'[11]P.H Data'!$H$1790</f>
        <v>29.28</v>
      </c>
      <c r="F1468" s="441">
        <v>1</v>
      </c>
      <c r="G1468" s="444" t="s">
        <v>151</v>
      </c>
      <c r="H1468" s="454">
        <f t="shared" si="24"/>
        <v>29.28</v>
      </c>
    </row>
    <row r="1469" spans="1:8" s="441" customFormat="1" hidden="1">
      <c r="A1469" s="457">
        <f>A1465-0.16</f>
        <v>0.53999999999999992</v>
      </c>
      <c r="B1469" s="439" t="s">
        <v>215</v>
      </c>
      <c r="C1469" s="441" t="s">
        <v>652</v>
      </c>
      <c r="E1469" s="551">
        <f>$H$1046</f>
        <v>19.11</v>
      </c>
      <c r="F1469" s="441">
        <v>1</v>
      </c>
      <c r="G1469" s="444" t="s">
        <v>215</v>
      </c>
      <c r="H1469" s="454">
        <f t="shared" si="24"/>
        <v>10.31</v>
      </c>
    </row>
    <row r="1470" spans="1:8" s="441" customFormat="1" hidden="1">
      <c r="A1470" s="457">
        <v>1</v>
      </c>
      <c r="B1470" s="439" t="s">
        <v>151</v>
      </c>
      <c r="C1470" s="441" t="s">
        <v>668</v>
      </c>
      <c r="E1470" s="549">
        <f>[11]SSR!$D$274</f>
        <v>350</v>
      </c>
      <c r="F1470" s="553">
        <v>1</v>
      </c>
      <c r="G1470" s="444" t="str">
        <f>B1470</f>
        <v>Rmt</v>
      </c>
      <c r="H1470" s="454">
        <f t="shared" si="24"/>
        <v>350</v>
      </c>
    </row>
    <row r="1471" spans="1:8" s="441" customFormat="1" hidden="1">
      <c r="A1471" s="455"/>
      <c r="B1471" s="439"/>
      <c r="C1471" s="441" t="s">
        <v>483</v>
      </c>
      <c r="E1471" s="528"/>
      <c r="G1471" s="444"/>
      <c r="H1471" s="554">
        <f>SUM(H1465:H1470)</f>
        <v>504.27</v>
      </c>
    </row>
    <row r="1472" spans="1:8" s="441" customFormat="1" hidden="1">
      <c r="A1472" s="455"/>
      <c r="B1472" s="456"/>
      <c r="C1472" s="439" t="str">
        <f>'[11]Input (R)'!$C$22</f>
        <v>Overheads &amp; Contractors Profit @ 13.615%</v>
      </c>
      <c r="D1472" s="457"/>
      <c r="E1472" s="458">
        <f>'[11]Input (R)'!$D$22</f>
        <v>0.13614999999999999</v>
      </c>
      <c r="F1472" s="452" t="s">
        <v>202</v>
      </c>
      <c r="G1472" s="453">
        <f>H1471</f>
        <v>504.27</v>
      </c>
      <c r="H1472" s="454">
        <f>TRUNC(G1472*E1472,2)</f>
        <v>68.650000000000006</v>
      </c>
    </row>
    <row r="1473" spans="1:8" s="441" customFormat="1" hidden="1">
      <c r="A1473" s="455"/>
      <c r="B1473" s="456"/>
      <c r="C1473" s="463" t="s">
        <v>654</v>
      </c>
      <c r="D1473" s="463"/>
      <c r="E1473" s="555"/>
      <c r="F1473" s="556"/>
      <c r="G1473" s="529"/>
      <c r="H1473" s="535">
        <f>SUM(H1471:H1472)</f>
        <v>572.91999999999996</v>
      </c>
    </row>
    <row r="1474" spans="1:8" s="441" customFormat="1" hidden="1">
      <c r="A1474" s="455"/>
      <c r="B1474" s="456"/>
      <c r="C1474" s="527"/>
      <c r="D1474" s="527"/>
      <c r="E1474" s="528"/>
      <c r="F1474" s="530"/>
      <c r="G1474" s="529"/>
      <c r="H1474" s="530"/>
    </row>
    <row r="1475" spans="1:8" s="473" customFormat="1" ht="21" hidden="1" customHeight="1">
      <c r="A1475" s="455"/>
      <c r="B1475" s="456"/>
      <c r="C1475" s="562" t="s">
        <v>670</v>
      </c>
      <c r="D1475" s="563"/>
      <c r="E1475" s="564"/>
      <c r="F1475" s="565"/>
      <c r="G1475" s="566"/>
      <c r="H1475" s="567"/>
    </row>
    <row r="1476" spans="1:8" s="473" customFormat="1" hidden="1">
      <c r="A1476" s="455"/>
      <c r="B1476" s="456"/>
      <c r="C1476" s="441"/>
      <c r="D1476" s="441"/>
      <c r="E1476" s="559"/>
      <c r="F1476" s="560"/>
      <c r="G1476" s="560"/>
      <c r="H1476" s="567"/>
    </row>
    <row r="1477" spans="1:8" s="441" customFormat="1" ht="139.5" hidden="1" customHeight="1">
      <c r="A1477" s="455"/>
      <c r="B1477" s="456">
        <f>B1397+1</f>
        <v>2</v>
      </c>
      <c r="C1477" s="1043" t="s">
        <v>671</v>
      </c>
      <c r="D1477" s="1043"/>
      <c r="E1477" s="1043"/>
      <c r="F1477" s="1043"/>
      <c r="G1477" s="1043"/>
      <c r="H1477" s="546"/>
    </row>
    <row r="1478" spans="1:8" s="441" customFormat="1" hidden="1">
      <c r="A1478" s="455"/>
      <c r="B1478" s="456"/>
      <c r="C1478" s="527"/>
      <c r="D1478" s="527"/>
      <c r="E1478" s="456"/>
      <c r="F1478" s="527"/>
      <c r="G1478" s="527"/>
      <c r="H1478" s="546"/>
    </row>
    <row r="1479" spans="1:8" s="441" customFormat="1" hidden="1">
      <c r="A1479" s="455"/>
      <c r="B1479" s="455" t="s">
        <v>231</v>
      </c>
      <c r="C1479" s="441" t="s">
        <v>648</v>
      </c>
      <c r="E1479" s="443"/>
      <c r="G1479" s="444"/>
      <c r="H1479" s="547"/>
    </row>
    <row r="1480" spans="1:8" s="441" customFormat="1" hidden="1">
      <c r="A1480" s="457">
        <v>0.7</v>
      </c>
      <c r="B1480" s="439" t="s">
        <v>215</v>
      </c>
      <c r="C1480" s="548" t="s">
        <v>649</v>
      </c>
      <c r="D1480" s="548"/>
      <c r="E1480" s="549">
        <f>$H$1346</f>
        <v>95.37</v>
      </c>
      <c r="F1480" s="441">
        <v>1</v>
      </c>
      <c r="G1480" s="444" t="s">
        <v>215</v>
      </c>
      <c r="H1480" s="454">
        <f>TRUNC(A1480*E1480,2)</f>
        <v>66.75</v>
      </c>
    </row>
    <row r="1481" spans="1:8" s="441" customFormat="1" hidden="1">
      <c r="A1481" s="457">
        <v>0.7</v>
      </c>
      <c r="B1481" s="439" t="s">
        <v>215</v>
      </c>
      <c r="C1481" s="441" t="str">
        <f>"Add 75% Extra  on mauval  for pipe line   Rs. "&amp;$H$1344&amp;"/-"</f>
        <v>Add 75% Extra  on mauval  for pipe line   Rs. 44.89/-</v>
      </c>
      <c r="E1481" s="549">
        <f>TRUNC($H$1344*0.75,2)</f>
        <v>33.659999999999997</v>
      </c>
      <c r="F1481" s="441">
        <v>1</v>
      </c>
      <c r="G1481" s="444" t="s">
        <v>215</v>
      </c>
      <c r="H1481" s="454">
        <f>TRUNC(A1481*E1481,2)</f>
        <v>23.56</v>
      </c>
    </row>
    <row r="1482" spans="1:8" s="441" customFormat="1" hidden="1">
      <c r="A1482" s="457">
        <v>1</v>
      </c>
      <c r="B1482" s="439" t="s">
        <v>151</v>
      </c>
      <c r="C1482" s="441" t="s">
        <v>672</v>
      </c>
      <c r="E1482" s="549">
        <f>[11]SSR!$D$281</f>
        <v>93</v>
      </c>
      <c r="F1482" s="553">
        <v>1</v>
      </c>
      <c r="G1482" s="444" t="str">
        <f>B1482</f>
        <v>Rmt</v>
      </c>
      <c r="H1482" s="454">
        <f>TRUNC(A1482*E1482,2)</f>
        <v>93</v>
      </c>
    </row>
    <row r="1483" spans="1:8" s="441" customFormat="1" hidden="1">
      <c r="A1483" s="457">
        <v>1</v>
      </c>
      <c r="B1483" s="439" t="s">
        <v>151</v>
      </c>
      <c r="C1483" s="441" t="s">
        <v>651</v>
      </c>
      <c r="E1483" s="549">
        <f>'[11]P.H Data'!$H$1849</f>
        <v>29.58</v>
      </c>
      <c r="F1483" s="441">
        <v>1</v>
      </c>
      <c r="G1483" s="444" t="s">
        <v>151</v>
      </c>
      <c r="H1483" s="454">
        <f>TRUNC(A1483*E1483,2)</f>
        <v>29.58</v>
      </c>
    </row>
    <row r="1484" spans="1:8" s="441" customFormat="1" hidden="1">
      <c r="A1484" s="568">
        <f>A1480-0.063</f>
        <v>0.63700000000000001</v>
      </c>
      <c r="B1484" s="439" t="s">
        <v>215</v>
      </c>
      <c r="C1484" s="441" t="s">
        <v>652</v>
      </c>
      <c r="E1484" s="551">
        <f>$H$1046</f>
        <v>19.11</v>
      </c>
      <c r="F1484" s="441">
        <v>1</v>
      </c>
      <c r="G1484" s="444" t="s">
        <v>215</v>
      </c>
      <c r="H1484" s="454">
        <f>TRUNC(A1484*E1484,2)</f>
        <v>12.17</v>
      </c>
    </row>
    <row r="1485" spans="1:8" s="441" customFormat="1" hidden="1">
      <c r="A1485" s="455"/>
      <c r="B1485" s="439"/>
      <c r="C1485" s="441" t="s">
        <v>483</v>
      </c>
      <c r="E1485" s="528"/>
      <c r="G1485" s="444"/>
      <c r="H1485" s="554">
        <f>SUM(H1480:H1484)</f>
        <v>225.05999999999997</v>
      </c>
    </row>
    <row r="1486" spans="1:8" s="441" customFormat="1" hidden="1">
      <c r="A1486" s="455"/>
      <c r="B1486" s="456"/>
      <c r="C1486" s="439" t="str">
        <f>'[11]Input (R)'!$C$22</f>
        <v>Overheads &amp; Contractors Profit @ 13.615%</v>
      </c>
      <c r="D1486" s="457"/>
      <c r="E1486" s="458">
        <f>'[11]Input (R)'!$D$22</f>
        <v>0.13614999999999999</v>
      </c>
      <c r="F1486" s="452" t="s">
        <v>202</v>
      </c>
      <c r="G1486" s="453">
        <f>H1485</f>
        <v>225.05999999999997</v>
      </c>
      <c r="H1486" s="454">
        <f>TRUNC(G1486*E1486,2)</f>
        <v>30.64</v>
      </c>
    </row>
    <row r="1487" spans="1:8" s="441" customFormat="1" hidden="1">
      <c r="A1487" s="455"/>
      <c r="B1487" s="456"/>
      <c r="C1487" s="463" t="s">
        <v>654</v>
      </c>
      <c r="D1487" s="463"/>
      <c r="E1487" s="555"/>
      <c r="F1487" s="556"/>
      <c r="G1487" s="529"/>
      <c r="H1487" s="535">
        <f>SUM(H1485:H1486)</f>
        <v>255.7</v>
      </c>
    </row>
    <row r="1488" spans="1:8" s="441" customFormat="1" hidden="1">
      <c r="A1488" s="455"/>
      <c r="B1488" s="456"/>
      <c r="C1488" s="527"/>
      <c r="D1488" s="527"/>
      <c r="E1488" s="456"/>
      <c r="F1488" s="527"/>
      <c r="G1488" s="527"/>
      <c r="H1488" s="546"/>
    </row>
    <row r="1489" spans="1:8" s="441" customFormat="1" hidden="1">
      <c r="A1489" s="455"/>
      <c r="B1489" s="455" t="s">
        <v>244</v>
      </c>
      <c r="C1489" s="441" t="s">
        <v>655</v>
      </c>
      <c r="E1489" s="443"/>
      <c r="G1489" s="444"/>
      <c r="H1489" s="547"/>
    </row>
    <row r="1490" spans="1:8" s="441" customFormat="1" hidden="1">
      <c r="A1490" s="457">
        <v>0.7</v>
      </c>
      <c r="B1490" s="439" t="s">
        <v>215</v>
      </c>
      <c r="C1490" s="548" t="s">
        <v>649</v>
      </c>
      <c r="D1490" s="548"/>
      <c r="E1490" s="549">
        <f>$H$1346</f>
        <v>95.37</v>
      </c>
      <c r="F1490" s="441">
        <v>1</v>
      </c>
      <c r="G1490" s="444" t="s">
        <v>215</v>
      </c>
      <c r="H1490" s="454">
        <f>TRUNC(A1490*E1490,2)</f>
        <v>66.75</v>
      </c>
    </row>
    <row r="1491" spans="1:8" s="441" customFormat="1" hidden="1">
      <c r="A1491" s="457">
        <v>0.7</v>
      </c>
      <c r="B1491" s="439" t="s">
        <v>215</v>
      </c>
      <c r="C1491" s="441" t="str">
        <f>"Add 75% Extra  on mauval  for pipe line   Rs. "&amp;$H$1344&amp;"/-"</f>
        <v>Add 75% Extra  on mauval  for pipe line   Rs. 44.89/-</v>
      </c>
      <c r="E1491" s="549">
        <f>TRUNC($H$1344*0.75,2)</f>
        <v>33.659999999999997</v>
      </c>
      <c r="F1491" s="441">
        <v>1</v>
      </c>
      <c r="G1491" s="444" t="s">
        <v>215</v>
      </c>
      <c r="H1491" s="454">
        <f>TRUNC(A1491*E1491,2)</f>
        <v>23.56</v>
      </c>
    </row>
    <row r="1492" spans="1:8" s="441" customFormat="1" hidden="1">
      <c r="A1492" s="457">
        <v>1</v>
      </c>
      <c r="B1492" s="439" t="s">
        <v>151</v>
      </c>
      <c r="C1492" s="441" t="s">
        <v>673</v>
      </c>
      <c r="E1492" s="549">
        <f>[11]SSR!$D$282</f>
        <v>132</v>
      </c>
      <c r="F1492" s="553">
        <v>1</v>
      </c>
      <c r="G1492" s="444" t="str">
        <f>B1492</f>
        <v>Rmt</v>
      </c>
      <c r="H1492" s="454">
        <f>TRUNC(A1492*E1492,2)</f>
        <v>132</v>
      </c>
    </row>
    <row r="1493" spans="1:8" s="441" customFormat="1" hidden="1">
      <c r="A1493" s="457">
        <v>1</v>
      </c>
      <c r="B1493" s="439" t="s">
        <v>151</v>
      </c>
      <c r="C1493" s="441" t="s">
        <v>651</v>
      </c>
      <c r="E1493" s="549">
        <f>'[11]P.H Data'!$H$1875</f>
        <v>31.14</v>
      </c>
      <c r="F1493" s="441">
        <v>1</v>
      </c>
      <c r="G1493" s="444" t="s">
        <v>151</v>
      </c>
      <c r="H1493" s="454">
        <f>TRUNC(A1493*E1493,2)</f>
        <v>31.14</v>
      </c>
    </row>
    <row r="1494" spans="1:8" s="441" customFormat="1" hidden="1">
      <c r="A1494" s="568">
        <f>A1490-0.075</f>
        <v>0.625</v>
      </c>
      <c r="B1494" s="439" t="s">
        <v>215</v>
      </c>
      <c r="C1494" s="441" t="s">
        <v>652</v>
      </c>
      <c r="E1494" s="551">
        <f>$H$1046</f>
        <v>19.11</v>
      </c>
      <c r="F1494" s="441">
        <v>1</v>
      </c>
      <c r="G1494" s="444" t="s">
        <v>215</v>
      </c>
      <c r="H1494" s="454">
        <f>TRUNC(A1494*E1494,2)</f>
        <v>11.94</v>
      </c>
    </row>
    <row r="1495" spans="1:8" s="441" customFormat="1" hidden="1">
      <c r="A1495" s="455"/>
      <c r="B1495" s="439"/>
      <c r="C1495" s="441" t="s">
        <v>483</v>
      </c>
      <c r="E1495" s="528"/>
      <c r="G1495" s="444"/>
      <c r="H1495" s="554">
        <f>SUM(H1490:H1494)</f>
        <v>265.39</v>
      </c>
    </row>
    <row r="1496" spans="1:8" s="441" customFormat="1" hidden="1">
      <c r="A1496" s="455"/>
      <c r="B1496" s="456"/>
      <c r="C1496" s="439" t="str">
        <f>'[11]Input (R)'!$C$22</f>
        <v>Overheads &amp; Contractors Profit @ 13.615%</v>
      </c>
      <c r="D1496" s="457"/>
      <c r="E1496" s="458">
        <f>'[11]Input (R)'!$D$22</f>
        <v>0.13614999999999999</v>
      </c>
      <c r="F1496" s="452" t="s">
        <v>202</v>
      </c>
      <c r="G1496" s="453">
        <f>H1495</f>
        <v>265.39</v>
      </c>
      <c r="H1496" s="454">
        <f>TRUNC(G1496*E1496,2)</f>
        <v>36.130000000000003</v>
      </c>
    </row>
    <row r="1497" spans="1:8" s="441" customFormat="1" hidden="1">
      <c r="A1497" s="455"/>
      <c r="B1497" s="456"/>
      <c r="C1497" s="463" t="s">
        <v>654</v>
      </c>
      <c r="D1497" s="463"/>
      <c r="E1497" s="555"/>
      <c r="F1497" s="556"/>
      <c r="G1497" s="529"/>
      <c r="H1497" s="535">
        <f>SUM(H1495:H1496)</f>
        <v>301.52</v>
      </c>
    </row>
    <row r="1498" spans="1:8" s="441" customFormat="1" hidden="1">
      <c r="A1498" s="455"/>
      <c r="B1498" s="456"/>
      <c r="C1498" s="527"/>
      <c r="D1498" s="527"/>
      <c r="E1498" s="528"/>
      <c r="F1498" s="530"/>
      <c r="G1498" s="529"/>
      <c r="H1498" s="530"/>
    </row>
    <row r="1499" spans="1:8" s="441" customFormat="1" hidden="1">
      <c r="A1499" s="455"/>
      <c r="B1499" s="455" t="s">
        <v>332</v>
      </c>
      <c r="C1499" s="441" t="s">
        <v>657</v>
      </c>
      <c r="E1499" s="443"/>
      <c r="G1499" s="444"/>
      <c r="H1499" s="547"/>
    </row>
    <row r="1500" spans="1:8" s="441" customFormat="1" hidden="1">
      <c r="A1500" s="457">
        <v>0.7</v>
      </c>
      <c r="B1500" s="439" t="s">
        <v>215</v>
      </c>
      <c r="C1500" s="548" t="s">
        <v>649</v>
      </c>
      <c r="D1500" s="548"/>
      <c r="E1500" s="549">
        <f>$H$1346</f>
        <v>95.37</v>
      </c>
      <c r="F1500" s="441">
        <v>1</v>
      </c>
      <c r="G1500" s="444" t="s">
        <v>215</v>
      </c>
      <c r="H1500" s="454">
        <f>TRUNC(A1500*E1500,2)</f>
        <v>66.75</v>
      </c>
    </row>
    <row r="1501" spans="1:8" s="441" customFormat="1" hidden="1">
      <c r="A1501" s="457">
        <v>0.7</v>
      </c>
      <c r="B1501" s="439" t="s">
        <v>215</v>
      </c>
      <c r="C1501" s="441" t="str">
        <f>"Add 75% Extra  on mauval  for pipe line   Rs. "&amp;$H$1344&amp;"/-"</f>
        <v>Add 75% Extra  on mauval  for pipe line   Rs. 44.89/-</v>
      </c>
      <c r="E1501" s="549">
        <f>TRUNC($H$1344*0.75,2)</f>
        <v>33.659999999999997</v>
      </c>
      <c r="F1501" s="441">
        <v>1</v>
      </c>
      <c r="G1501" s="444" t="s">
        <v>215</v>
      </c>
      <c r="H1501" s="454">
        <f>TRUNC(A1501*E1501,2)</f>
        <v>23.56</v>
      </c>
    </row>
    <row r="1502" spans="1:8" s="441" customFormat="1" hidden="1">
      <c r="A1502" s="457">
        <v>1</v>
      </c>
      <c r="B1502" s="439" t="s">
        <v>151</v>
      </c>
      <c r="C1502" s="441" t="s">
        <v>674</v>
      </c>
      <c r="E1502" s="549">
        <f>[11]SSR!$D$283</f>
        <v>186</v>
      </c>
      <c r="F1502" s="553">
        <v>1</v>
      </c>
      <c r="G1502" s="444" t="str">
        <f>B1502</f>
        <v>Rmt</v>
      </c>
      <c r="H1502" s="454">
        <f>TRUNC(A1502*E1502,2)</f>
        <v>186</v>
      </c>
    </row>
    <row r="1503" spans="1:8" s="441" customFormat="1" hidden="1">
      <c r="A1503" s="457">
        <v>1</v>
      </c>
      <c r="B1503" s="439" t="s">
        <v>151</v>
      </c>
      <c r="C1503" s="441" t="s">
        <v>651</v>
      </c>
      <c r="E1503" s="549">
        <f>'[11]P.H Data'!$H$1901</f>
        <v>33.840000000000003</v>
      </c>
      <c r="F1503" s="441">
        <v>1</v>
      </c>
      <c r="G1503" s="444" t="s">
        <v>151</v>
      </c>
      <c r="H1503" s="454">
        <f>TRUNC(A1503*E1503,2)</f>
        <v>33.840000000000003</v>
      </c>
    </row>
    <row r="1504" spans="1:8" s="441" customFormat="1" hidden="1">
      <c r="A1504" s="568">
        <f>A1500-0.09</f>
        <v>0.61</v>
      </c>
      <c r="B1504" s="439" t="s">
        <v>215</v>
      </c>
      <c r="C1504" s="441" t="s">
        <v>652</v>
      </c>
      <c r="E1504" s="551">
        <f>$H$1046</f>
        <v>19.11</v>
      </c>
      <c r="F1504" s="441">
        <v>1</v>
      </c>
      <c r="G1504" s="444" t="s">
        <v>215</v>
      </c>
      <c r="H1504" s="454">
        <f>TRUNC(A1504*E1504,2)</f>
        <v>11.65</v>
      </c>
    </row>
    <row r="1505" spans="1:8" s="441" customFormat="1" hidden="1">
      <c r="A1505" s="455"/>
      <c r="B1505" s="439"/>
      <c r="C1505" s="441" t="s">
        <v>483</v>
      </c>
      <c r="E1505" s="528"/>
      <c r="G1505" s="444"/>
      <c r="H1505" s="554">
        <f>SUM(H1500:H1504)</f>
        <v>321.79999999999995</v>
      </c>
    </row>
    <row r="1506" spans="1:8" s="441" customFormat="1" hidden="1">
      <c r="A1506" s="455"/>
      <c r="B1506" s="456"/>
      <c r="C1506" s="439" t="str">
        <f>'[11]Input (R)'!$C$22</f>
        <v>Overheads &amp; Contractors Profit @ 13.615%</v>
      </c>
      <c r="D1506" s="457"/>
      <c r="E1506" s="458">
        <f>'[11]Input (R)'!$D$22</f>
        <v>0.13614999999999999</v>
      </c>
      <c r="F1506" s="452" t="s">
        <v>202</v>
      </c>
      <c r="G1506" s="453">
        <f>H1505</f>
        <v>321.79999999999995</v>
      </c>
      <c r="H1506" s="454">
        <f>TRUNC(G1506*E1506,2)</f>
        <v>43.81</v>
      </c>
    </row>
    <row r="1507" spans="1:8" s="441" customFormat="1" hidden="1">
      <c r="A1507" s="455"/>
      <c r="B1507" s="456"/>
      <c r="C1507" s="463" t="s">
        <v>654</v>
      </c>
      <c r="D1507" s="463"/>
      <c r="E1507" s="555"/>
      <c r="F1507" s="556"/>
      <c r="G1507" s="529"/>
      <c r="H1507" s="535">
        <f>SUM(H1505:H1506)</f>
        <v>365.60999999999996</v>
      </c>
    </row>
    <row r="1508" spans="1:8" s="441" customFormat="1" hidden="1">
      <c r="A1508" s="455"/>
      <c r="B1508" s="456"/>
      <c r="C1508" s="527"/>
      <c r="D1508" s="527"/>
      <c r="E1508" s="528"/>
      <c r="F1508" s="530"/>
      <c r="G1508" s="529"/>
      <c r="H1508" s="530"/>
    </row>
    <row r="1509" spans="1:8" s="441" customFormat="1" hidden="1">
      <c r="A1509" s="455"/>
      <c r="B1509" s="455" t="s">
        <v>334</v>
      </c>
      <c r="C1509" s="441" t="s">
        <v>659</v>
      </c>
      <c r="E1509" s="443"/>
      <c r="G1509" s="444"/>
      <c r="H1509" s="547"/>
    </row>
    <row r="1510" spans="1:8" s="441" customFormat="1" hidden="1">
      <c r="A1510" s="457">
        <v>0.7</v>
      </c>
      <c r="B1510" s="439" t="s">
        <v>215</v>
      </c>
      <c r="C1510" s="548" t="s">
        <v>649</v>
      </c>
      <c r="D1510" s="548"/>
      <c r="E1510" s="549">
        <f>$H$1346</f>
        <v>95.37</v>
      </c>
      <c r="F1510" s="441">
        <v>1</v>
      </c>
      <c r="G1510" s="444" t="s">
        <v>215</v>
      </c>
      <c r="H1510" s="454">
        <f>TRUNC(A1510*E1510,2)</f>
        <v>66.75</v>
      </c>
    </row>
    <row r="1511" spans="1:8" s="441" customFormat="1" hidden="1">
      <c r="A1511" s="457">
        <v>0.7</v>
      </c>
      <c r="B1511" s="439" t="s">
        <v>215</v>
      </c>
      <c r="C1511" s="441" t="str">
        <f>"Add 75% Extra  on mauval  for pipe line   Rs. "&amp;$H$1344&amp;"/-"</f>
        <v>Add 75% Extra  on mauval  for pipe line   Rs. 44.89/-</v>
      </c>
      <c r="E1511" s="549">
        <f>TRUNC($H$1344*0.75,2)</f>
        <v>33.659999999999997</v>
      </c>
      <c r="F1511" s="441">
        <v>1</v>
      </c>
      <c r="G1511" s="444" t="s">
        <v>215</v>
      </c>
      <c r="H1511" s="454">
        <f>TRUNC(A1511*E1511,2)</f>
        <v>23.56</v>
      </c>
    </row>
    <row r="1512" spans="1:8" s="441" customFormat="1" hidden="1">
      <c r="A1512" s="457">
        <v>1</v>
      </c>
      <c r="B1512" s="439" t="s">
        <v>151</v>
      </c>
      <c r="C1512" s="441" t="s">
        <v>675</v>
      </c>
      <c r="E1512" s="549">
        <f>[11]SSR!$D$284</f>
        <v>281</v>
      </c>
      <c r="F1512" s="553">
        <v>1</v>
      </c>
      <c r="G1512" s="444" t="str">
        <f>B1512</f>
        <v>Rmt</v>
      </c>
      <c r="H1512" s="454">
        <f>TRUNC(A1512*E1512,2)</f>
        <v>281</v>
      </c>
    </row>
    <row r="1513" spans="1:8" s="441" customFormat="1" hidden="1">
      <c r="A1513" s="457">
        <v>1</v>
      </c>
      <c r="B1513" s="439" t="s">
        <v>151</v>
      </c>
      <c r="C1513" s="441" t="s">
        <v>651</v>
      </c>
      <c r="E1513" s="549">
        <f>'[11]P.H Data'!$H$1927</f>
        <v>39.17</v>
      </c>
      <c r="F1513" s="553">
        <v>1</v>
      </c>
      <c r="G1513" s="444" t="str">
        <f>B1513</f>
        <v>Rmt</v>
      </c>
      <c r="H1513" s="454">
        <f>TRUNC(A1513*E1513,2)</f>
        <v>39.17</v>
      </c>
    </row>
    <row r="1514" spans="1:8" s="441" customFormat="1" hidden="1">
      <c r="A1514" s="568">
        <f>A1510-0.11</f>
        <v>0.59</v>
      </c>
      <c r="B1514" s="439" t="s">
        <v>215</v>
      </c>
      <c r="C1514" s="441" t="s">
        <v>652</v>
      </c>
      <c r="E1514" s="551">
        <f>$H$1046</f>
        <v>19.11</v>
      </c>
      <c r="F1514" s="553">
        <v>1</v>
      </c>
      <c r="G1514" s="444" t="str">
        <f>B1514</f>
        <v>Cum</v>
      </c>
      <c r="H1514" s="454">
        <f>TRUNC(A1514*E1514,2)</f>
        <v>11.27</v>
      </c>
    </row>
    <row r="1515" spans="1:8" s="441" customFormat="1" hidden="1">
      <c r="A1515" s="455"/>
      <c r="B1515" s="439"/>
      <c r="C1515" s="441" t="s">
        <v>483</v>
      </c>
      <c r="E1515" s="528"/>
      <c r="G1515" s="444"/>
      <c r="H1515" s="554">
        <f>SUM(H1510:H1514)</f>
        <v>421.75</v>
      </c>
    </row>
    <row r="1516" spans="1:8" s="441" customFormat="1" hidden="1">
      <c r="A1516" s="455"/>
      <c r="B1516" s="456"/>
      <c r="C1516" s="439" t="str">
        <f>'[11]Input (R)'!$C$22</f>
        <v>Overheads &amp; Contractors Profit @ 13.615%</v>
      </c>
      <c r="D1516" s="457"/>
      <c r="E1516" s="458">
        <f>'[11]Input (R)'!$D$22</f>
        <v>0.13614999999999999</v>
      </c>
      <c r="F1516" s="452" t="s">
        <v>202</v>
      </c>
      <c r="G1516" s="453">
        <f>H1515</f>
        <v>421.75</v>
      </c>
      <c r="H1516" s="454">
        <f>TRUNC(G1516*E1516,2)</f>
        <v>57.42</v>
      </c>
    </row>
    <row r="1517" spans="1:8" s="441" customFormat="1" hidden="1">
      <c r="A1517" s="455"/>
      <c r="B1517" s="456"/>
      <c r="C1517" s="463" t="s">
        <v>654</v>
      </c>
      <c r="D1517" s="463"/>
      <c r="E1517" s="555"/>
      <c r="F1517" s="556"/>
      <c r="G1517" s="529"/>
      <c r="H1517" s="535">
        <f>SUM(H1515:H1516)</f>
        <v>479.17</v>
      </c>
    </row>
    <row r="1518" spans="1:8" s="441" customFormat="1" hidden="1">
      <c r="A1518" s="455"/>
      <c r="B1518" s="456"/>
      <c r="C1518" s="527"/>
      <c r="D1518" s="527"/>
      <c r="E1518" s="528"/>
      <c r="F1518" s="530"/>
      <c r="G1518" s="529"/>
      <c r="H1518" s="530"/>
    </row>
    <row r="1519" spans="1:8" s="441" customFormat="1" hidden="1">
      <c r="A1519" s="455"/>
      <c r="B1519" s="456"/>
      <c r="C1519" s="527"/>
      <c r="D1519" s="527"/>
      <c r="E1519" s="528"/>
      <c r="F1519" s="530"/>
      <c r="G1519" s="529"/>
      <c r="H1519" s="530"/>
    </row>
    <row r="1520" spans="1:8" s="441" customFormat="1" hidden="1">
      <c r="A1520" s="455"/>
      <c r="B1520" s="455" t="s">
        <v>334</v>
      </c>
      <c r="C1520" s="441" t="s">
        <v>676</v>
      </c>
      <c r="E1520" s="443"/>
      <c r="G1520" s="444"/>
      <c r="H1520" s="547"/>
    </row>
    <row r="1521" spans="1:8" s="441" customFormat="1" hidden="1">
      <c r="A1521" s="457">
        <v>0.7</v>
      </c>
      <c r="B1521" s="439" t="s">
        <v>215</v>
      </c>
      <c r="C1521" s="548" t="s">
        <v>649</v>
      </c>
      <c r="D1521" s="548"/>
      <c r="E1521" s="549">
        <f>$H$1346</f>
        <v>95.37</v>
      </c>
      <c r="F1521" s="441">
        <v>1</v>
      </c>
      <c r="G1521" s="444" t="s">
        <v>215</v>
      </c>
      <c r="H1521" s="454">
        <f>TRUNC(A1521*E1521,2)</f>
        <v>66.75</v>
      </c>
    </row>
    <row r="1522" spans="1:8" s="441" customFormat="1" hidden="1">
      <c r="A1522" s="457">
        <v>0.7</v>
      </c>
      <c r="B1522" s="439" t="s">
        <v>215</v>
      </c>
      <c r="C1522" s="441" t="str">
        <f>"Add 75% Extra  on mauval  for pipe line   Rs. "&amp;$H$1344&amp;"/-"</f>
        <v>Add 75% Extra  on mauval  for pipe line   Rs. 44.89/-</v>
      </c>
      <c r="E1522" s="549">
        <f>TRUNC($H$1344*0.75,2)</f>
        <v>33.659999999999997</v>
      </c>
      <c r="F1522" s="441">
        <v>1</v>
      </c>
      <c r="G1522" s="444" t="s">
        <v>215</v>
      </c>
      <c r="H1522" s="454">
        <f>TRUNC(A1522*E1522,2)</f>
        <v>23.56</v>
      </c>
    </row>
    <row r="1523" spans="1:8" s="441" customFormat="1" hidden="1">
      <c r="A1523" s="457">
        <v>1</v>
      </c>
      <c r="B1523" s="439" t="s">
        <v>151</v>
      </c>
      <c r="C1523" s="441" t="s">
        <v>677</v>
      </c>
      <c r="E1523" s="549">
        <f>[11]SSR!$D$286</f>
        <v>450</v>
      </c>
      <c r="F1523" s="553">
        <v>1</v>
      </c>
      <c r="G1523" s="444" t="str">
        <f>B1523</f>
        <v>Rmt</v>
      </c>
      <c r="H1523" s="454">
        <f>TRUNC(A1523*E1523,2)</f>
        <v>450</v>
      </c>
    </row>
    <row r="1524" spans="1:8" s="441" customFormat="1" hidden="1">
      <c r="A1524" s="457">
        <v>1</v>
      </c>
      <c r="B1524" s="439" t="s">
        <v>151</v>
      </c>
      <c r="C1524" s="441" t="s">
        <v>651</v>
      </c>
      <c r="E1524" s="549">
        <f>'[11]P.H Data'!$H$1927</f>
        <v>39.17</v>
      </c>
      <c r="F1524" s="553">
        <v>1</v>
      </c>
      <c r="G1524" s="444" t="str">
        <f>B1524</f>
        <v>Rmt</v>
      </c>
      <c r="H1524" s="454">
        <f>TRUNC(A1524*E1524,2)</f>
        <v>39.17</v>
      </c>
    </row>
    <row r="1525" spans="1:8" s="441" customFormat="1" hidden="1">
      <c r="A1525" s="568">
        <f>A1521-0.14</f>
        <v>0.55999999999999994</v>
      </c>
      <c r="B1525" s="439" t="s">
        <v>215</v>
      </c>
      <c r="C1525" s="441" t="s">
        <v>652</v>
      </c>
      <c r="E1525" s="551">
        <f>$H$1046</f>
        <v>19.11</v>
      </c>
      <c r="F1525" s="553">
        <v>1</v>
      </c>
      <c r="G1525" s="444" t="str">
        <f>B1525</f>
        <v>Cum</v>
      </c>
      <c r="H1525" s="454">
        <f>TRUNC(A1525*E1525,2)</f>
        <v>10.7</v>
      </c>
    </row>
    <row r="1526" spans="1:8" s="441" customFormat="1" hidden="1">
      <c r="A1526" s="455"/>
      <c r="B1526" s="439"/>
      <c r="C1526" s="441" t="s">
        <v>483</v>
      </c>
      <c r="E1526" s="528"/>
      <c r="G1526" s="444"/>
      <c r="H1526" s="554">
        <f>SUM(H1521:H1525)</f>
        <v>590.17999999999995</v>
      </c>
    </row>
    <row r="1527" spans="1:8" s="441" customFormat="1" hidden="1">
      <c r="A1527" s="455"/>
      <c r="B1527" s="456"/>
      <c r="C1527" s="439" t="str">
        <f>'[11]Input (R)'!$C$22</f>
        <v>Overheads &amp; Contractors Profit @ 13.615%</v>
      </c>
      <c r="D1527" s="457"/>
      <c r="E1527" s="458">
        <f>'[11]Input (R)'!$D$22</f>
        <v>0.13614999999999999</v>
      </c>
      <c r="F1527" s="452" t="s">
        <v>202</v>
      </c>
      <c r="G1527" s="453">
        <f>H1526</f>
        <v>590.17999999999995</v>
      </c>
      <c r="H1527" s="454">
        <f>TRUNC(G1527*E1527,2)</f>
        <v>80.349999999999994</v>
      </c>
    </row>
    <row r="1528" spans="1:8" s="441" customFormat="1" hidden="1">
      <c r="A1528" s="455"/>
      <c r="B1528" s="456"/>
      <c r="C1528" s="463" t="s">
        <v>654</v>
      </c>
      <c r="D1528" s="463"/>
      <c r="E1528" s="555"/>
      <c r="F1528" s="556"/>
      <c r="G1528" s="529"/>
      <c r="H1528" s="535">
        <f>SUM(H1526:H1527)</f>
        <v>670.53</v>
      </c>
    </row>
    <row r="1529" spans="1:8" s="441" customFormat="1" hidden="1">
      <c r="A1529" s="455"/>
      <c r="B1529" s="456"/>
      <c r="C1529" s="527"/>
      <c r="D1529" s="527"/>
      <c r="E1529" s="528"/>
      <c r="F1529" s="530"/>
      <c r="G1529" s="529"/>
      <c r="H1529" s="530"/>
    </row>
    <row r="1530" spans="1:8" s="441" customFormat="1" hidden="1">
      <c r="A1530" s="455"/>
      <c r="B1530" s="456"/>
      <c r="C1530" s="527"/>
      <c r="D1530" s="527"/>
      <c r="E1530" s="528"/>
      <c r="F1530" s="530"/>
      <c r="G1530" s="529"/>
      <c r="H1530" s="530"/>
    </row>
    <row r="1531" spans="1:8" s="441" customFormat="1" hidden="1">
      <c r="A1531" s="455"/>
      <c r="B1531" s="456"/>
      <c r="C1531" s="527"/>
      <c r="D1531" s="527"/>
      <c r="E1531" s="528"/>
      <c r="F1531" s="530"/>
      <c r="G1531" s="529"/>
      <c r="H1531" s="530"/>
    </row>
    <row r="1532" spans="1:8" s="473" customFormat="1" ht="17.25" hidden="1" customHeight="1">
      <c r="A1532" s="455"/>
      <c r="B1532" s="456"/>
      <c r="C1532" s="1047" t="s">
        <v>680</v>
      </c>
      <c r="D1532" s="1048"/>
      <c r="E1532" s="1048"/>
      <c r="F1532" s="1048"/>
      <c r="G1532" s="1049"/>
      <c r="H1532" s="557"/>
    </row>
    <row r="1533" spans="1:8" s="473" customFormat="1" ht="11.25" hidden="1" customHeight="1">
      <c r="A1533" s="455"/>
      <c r="B1533" s="456"/>
      <c r="C1533" s="441"/>
      <c r="D1533" s="441"/>
      <c r="E1533" s="443"/>
      <c r="F1533" s="441"/>
      <c r="G1533" s="444"/>
      <c r="H1533" s="557"/>
    </row>
    <row r="1534" spans="1:8" s="441" customFormat="1" ht="136.5" hidden="1" customHeight="1">
      <c r="A1534" s="456"/>
      <c r="B1534" s="455">
        <f>B1477+1</f>
        <v>3</v>
      </c>
      <c r="C1534" s="1043" t="s">
        <v>681</v>
      </c>
      <c r="D1534" s="1043"/>
      <c r="E1534" s="1043"/>
      <c r="F1534" s="1043"/>
      <c r="G1534" s="1043"/>
      <c r="H1534" s="527"/>
    </row>
    <row r="1535" spans="1:8" s="441" customFormat="1" hidden="1">
      <c r="A1535" s="455"/>
      <c r="B1535" s="455" t="s">
        <v>231</v>
      </c>
      <c r="C1535" s="441" t="s">
        <v>648</v>
      </c>
      <c r="E1535" s="443"/>
      <c r="G1535" s="444"/>
      <c r="H1535" s="547"/>
    </row>
    <row r="1536" spans="1:8" s="441" customFormat="1" hidden="1">
      <c r="A1536" s="457">
        <v>0.7</v>
      </c>
      <c r="B1536" s="439" t="s">
        <v>215</v>
      </c>
      <c r="C1536" s="548" t="s">
        <v>649</v>
      </c>
      <c r="D1536" s="548"/>
      <c r="E1536" s="549">
        <f>$H$1346</f>
        <v>95.37</v>
      </c>
      <c r="F1536" s="441">
        <v>1</v>
      </c>
      <c r="G1536" s="444" t="s">
        <v>215</v>
      </c>
      <c r="H1536" s="454">
        <f>TRUNC(A1536*E1536,2)</f>
        <v>66.75</v>
      </c>
    </row>
    <row r="1537" spans="1:8" s="441" customFormat="1" hidden="1">
      <c r="A1537" s="457">
        <v>0.7</v>
      </c>
      <c r="B1537" s="439" t="s">
        <v>215</v>
      </c>
      <c r="C1537" s="441" t="str">
        <f>"Add 75% Extra  on mauval  for pipe line   Rs. "&amp;$H$1344&amp;"/-"</f>
        <v>Add 75% Extra  on mauval  for pipe line   Rs. 44.89/-</v>
      </c>
      <c r="E1537" s="549">
        <f>TRUNC($H$1344*0.75,2)</f>
        <v>33.659999999999997</v>
      </c>
      <c r="F1537" s="441">
        <v>1</v>
      </c>
      <c r="G1537" s="444" t="s">
        <v>215</v>
      </c>
      <c r="H1537" s="454">
        <f>TRUNC(A1537*E1537,2)</f>
        <v>23.56</v>
      </c>
    </row>
    <row r="1538" spans="1:8" s="441" customFormat="1" hidden="1">
      <c r="A1538" s="457">
        <v>1</v>
      </c>
      <c r="B1538" s="439" t="s">
        <v>151</v>
      </c>
      <c r="C1538" s="441" t="s">
        <v>682</v>
      </c>
      <c r="E1538" s="549">
        <f>[11]SSR!$D$292</f>
        <v>71</v>
      </c>
      <c r="F1538" s="553">
        <v>1</v>
      </c>
      <c r="G1538" s="444" t="str">
        <f>B1538</f>
        <v>Rmt</v>
      </c>
      <c r="H1538" s="454">
        <f>TRUNC(A1538*E1538,2)</f>
        <v>71</v>
      </c>
    </row>
    <row r="1539" spans="1:8" s="441" customFormat="1" hidden="1">
      <c r="A1539" s="457">
        <v>1</v>
      </c>
      <c r="B1539" s="439" t="s">
        <v>151</v>
      </c>
      <c r="C1539" s="441" t="s">
        <v>651</v>
      </c>
      <c r="E1539" s="549">
        <f>'[11]P.H Data'!$H$1849</f>
        <v>29.58</v>
      </c>
      <c r="F1539" s="553">
        <v>1</v>
      </c>
      <c r="G1539" s="444" t="str">
        <f>B1539</f>
        <v>Rmt</v>
      </c>
      <c r="H1539" s="454">
        <f>TRUNC(A1539*E1539,2)</f>
        <v>29.58</v>
      </c>
    </row>
    <row r="1540" spans="1:8" s="441" customFormat="1" hidden="1">
      <c r="A1540" s="457">
        <f>A1536-0.063</f>
        <v>0.63700000000000001</v>
      </c>
      <c r="B1540" s="439" t="s">
        <v>215</v>
      </c>
      <c r="C1540" s="441" t="s">
        <v>652</v>
      </c>
      <c r="E1540" s="551">
        <f>$H$1046</f>
        <v>19.11</v>
      </c>
      <c r="F1540" s="553">
        <v>1</v>
      </c>
      <c r="G1540" s="444" t="str">
        <f>B1540</f>
        <v>Cum</v>
      </c>
      <c r="H1540" s="454">
        <f>TRUNC(A1540*E1540,2)</f>
        <v>12.17</v>
      </c>
    </row>
    <row r="1541" spans="1:8" s="441" customFormat="1" hidden="1">
      <c r="A1541" s="455"/>
      <c r="B1541" s="439"/>
      <c r="C1541" s="441" t="s">
        <v>483</v>
      </c>
      <c r="E1541" s="528"/>
      <c r="G1541" s="444"/>
      <c r="H1541" s="554">
        <f>SUM(H1536:H1540)</f>
        <v>203.05999999999997</v>
      </c>
    </row>
    <row r="1542" spans="1:8" s="441" customFormat="1" hidden="1">
      <c r="A1542" s="455"/>
      <c r="B1542" s="456"/>
      <c r="C1542" s="439" t="s">
        <v>565</v>
      </c>
      <c r="D1542" s="439"/>
      <c r="E1542" s="458">
        <f>'[11]Input (R)'!$D$22</f>
        <v>0.13614999999999999</v>
      </c>
      <c r="F1542" s="452" t="s">
        <v>202</v>
      </c>
      <c r="G1542" s="453">
        <f>H1541</f>
        <v>203.05999999999997</v>
      </c>
      <c r="H1542" s="454">
        <f>TRUNC(G1542*E1542,2)</f>
        <v>27.64</v>
      </c>
    </row>
    <row r="1543" spans="1:8" s="441" customFormat="1" hidden="1">
      <c r="A1543" s="455"/>
      <c r="B1543" s="456"/>
      <c r="C1543" s="463" t="s">
        <v>654</v>
      </c>
      <c r="D1543" s="463"/>
      <c r="E1543" s="555"/>
      <c r="F1543" s="556"/>
      <c r="G1543" s="529"/>
      <c r="H1543" s="535">
        <f>SUM(H1541:H1542)</f>
        <v>230.7</v>
      </c>
    </row>
    <row r="1544" spans="1:8" s="441" customFormat="1" hidden="1">
      <c r="A1544" s="455"/>
      <c r="B1544" s="456"/>
      <c r="C1544" s="527"/>
      <c r="D1544" s="527"/>
      <c r="E1544" s="528"/>
      <c r="F1544" s="530"/>
      <c r="G1544" s="529"/>
      <c r="H1544" s="530"/>
    </row>
    <row r="1545" spans="1:8" s="441" customFormat="1" hidden="1">
      <c r="A1545" s="455"/>
      <c r="B1545" s="455" t="s">
        <v>244</v>
      </c>
      <c r="C1545" s="441" t="s">
        <v>655</v>
      </c>
      <c r="E1545" s="443"/>
      <c r="G1545" s="444"/>
      <c r="H1545" s="547"/>
    </row>
    <row r="1546" spans="1:8" s="441" customFormat="1" hidden="1">
      <c r="A1546" s="457">
        <v>0.7</v>
      </c>
      <c r="B1546" s="439" t="s">
        <v>215</v>
      </c>
      <c r="C1546" s="548" t="s">
        <v>649</v>
      </c>
      <c r="D1546" s="548"/>
      <c r="E1546" s="549">
        <f>$H$1346</f>
        <v>95.37</v>
      </c>
      <c r="F1546" s="441">
        <v>1</v>
      </c>
      <c r="G1546" s="444" t="s">
        <v>215</v>
      </c>
      <c r="H1546" s="454">
        <f>TRUNC(A1546*E1546,2)</f>
        <v>66.75</v>
      </c>
    </row>
    <row r="1547" spans="1:8" s="441" customFormat="1" hidden="1">
      <c r="A1547" s="457">
        <v>0.7</v>
      </c>
      <c r="B1547" s="439" t="s">
        <v>215</v>
      </c>
      <c r="C1547" s="441" t="str">
        <f>"Add 75% Extra  on mauval  for pipe line   Rs. "&amp;$H$1344&amp;"/-"</f>
        <v>Add 75% Extra  on mauval  for pipe line   Rs. 44.89/-</v>
      </c>
      <c r="E1547" s="549">
        <f>TRUNC($H$1344*0.75,2)</f>
        <v>33.659999999999997</v>
      </c>
      <c r="F1547" s="441">
        <v>1</v>
      </c>
      <c r="G1547" s="444" t="s">
        <v>215</v>
      </c>
      <c r="H1547" s="454">
        <f>TRUNC(A1547*E1547,2)</f>
        <v>23.56</v>
      </c>
    </row>
    <row r="1548" spans="1:8" s="441" customFormat="1" hidden="1">
      <c r="A1548" s="457">
        <v>1</v>
      </c>
      <c r="B1548" s="439" t="s">
        <v>151</v>
      </c>
      <c r="C1548" s="441" t="s">
        <v>683</v>
      </c>
      <c r="E1548" s="549">
        <f>[11]SSR!$D$293</f>
        <v>97</v>
      </c>
      <c r="F1548" s="553">
        <v>1</v>
      </c>
      <c r="G1548" s="444" t="str">
        <f>B1548</f>
        <v>Rmt</v>
      </c>
      <c r="H1548" s="454">
        <f>TRUNC(A1548*E1548,2)</f>
        <v>97</v>
      </c>
    </row>
    <row r="1549" spans="1:8" s="441" customFormat="1" hidden="1">
      <c r="A1549" s="457">
        <v>1</v>
      </c>
      <c r="B1549" s="439" t="s">
        <v>151</v>
      </c>
      <c r="C1549" s="441" t="s">
        <v>651</v>
      </c>
      <c r="E1549" s="549">
        <f>'[11]P.H Data'!$H$1875</f>
        <v>31.14</v>
      </c>
      <c r="F1549" s="553">
        <v>1</v>
      </c>
      <c r="G1549" s="444" t="str">
        <f>B1549</f>
        <v>Rmt</v>
      </c>
      <c r="H1549" s="454">
        <f>TRUNC(A1549*E1549,2)</f>
        <v>31.14</v>
      </c>
    </row>
    <row r="1550" spans="1:8" s="441" customFormat="1" hidden="1">
      <c r="A1550" s="568">
        <f>A1546-0.075</f>
        <v>0.625</v>
      </c>
      <c r="B1550" s="439" t="s">
        <v>215</v>
      </c>
      <c r="C1550" s="441" t="s">
        <v>652</v>
      </c>
      <c r="E1550" s="551">
        <f>$H$1046</f>
        <v>19.11</v>
      </c>
      <c r="F1550" s="553">
        <v>1</v>
      </c>
      <c r="G1550" s="444" t="str">
        <f>B1550</f>
        <v>Cum</v>
      </c>
      <c r="H1550" s="454">
        <f>TRUNC(A1550*E1550,2)</f>
        <v>11.94</v>
      </c>
    </row>
    <row r="1551" spans="1:8" s="441" customFormat="1" hidden="1">
      <c r="A1551" s="455"/>
      <c r="B1551" s="439"/>
      <c r="C1551" s="441" t="s">
        <v>483</v>
      </c>
      <c r="E1551" s="528"/>
      <c r="G1551" s="444"/>
      <c r="H1551" s="554">
        <f>SUM(H1546:H1550)</f>
        <v>230.39</v>
      </c>
    </row>
    <row r="1552" spans="1:8" s="441" customFormat="1" hidden="1">
      <c r="A1552" s="455"/>
      <c r="B1552" s="456"/>
      <c r="C1552" s="439" t="str">
        <f>'[11]Input (R)'!$C$22</f>
        <v>Overheads &amp; Contractors Profit @ 13.615%</v>
      </c>
      <c r="D1552" s="457"/>
      <c r="E1552" s="458">
        <f>'[11]Input (R)'!$D$22</f>
        <v>0.13614999999999999</v>
      </c>
      <c r="F1552" s="452" t="s">
        <v>202</v>
      </c>
      <c r="G1552" s="453">
        <f>H1551</f>
        <v>230.39</v>
      </c>
      <c r="H1552" s="454">
        <f>TRUNC(G1552*E1552,2)</f>
        <v>31.36</v>
      </c>
    </row>
    <row r="1553" spans="1:8" s="441" customFormat="1" hidden="1">
      <c r="A1553" s="455"/>
      <c r="B1553" s="456"/>
      <c r="C1553" s="463" t="s">
        <v>654</v>
      </c>
      <c r="D1553" s="463"/>
      <c r="E1553" s="555"/>
      <c r="F1553" s="556"/>
      <c r="G1553" s="529"/>
      <c r="H1553" s="535">
        <f>SUM(H1551:H1552)</f>
        <v>261.75</v>
      </c>
    </row>
    <row r="1554" spans="1:8" s="441" customFormat="1" hidden="1">
      <c r="A1554" s="455"/>
      <c r="B1554" s="456"/>
      <c r="C1554" s="527"/>
      <c r="D1554" s="527"/>
      <c r="E1554" s="528"/>
      <c r="F1554" s="530"/>
      <c r="G1554" s="529"/>
      <c r="H1554" s="530"/>
    </row>
    <row r="1555" spans="1:8" s="441" customFormat="1" hidden="1">
      <c r="A1555" s="455"/>
      <c r="B1555" s="455" t="s">
        <v>332</v>
      </c>
      <c r="C1555" s="441" t="s">
        <v>657</v>
      </c>
      <c r="E1555" s="443"/>
      <c r="G1555" s="444"/>
      <c r="H1555" s="547"/>
    </row>
    <row r="1556" spans="1:8" s="441" customFormat="1" hidden="1">
      <c r="A1556" s="457">
        <v>0.7</v>
      </c>
      <c r="B1556" s="439" t="s">
        <v>215</v>
      </c>
      <c r="C1556" s="548" t="s">
        <v>649</v>
      </c>
      <c r="D1556" s="548"/>
      <c r="E1556" s="549">
        <f>$H$1346</f>
        <v>95.37</v>
      </c>
      <c r="F1556" s="441">
        <v>1</v>
      </c>
      <c r="G1556" s="444" t="s">
        <v>215</v>
      </c>
      <c r="H1556" s="454">
        <f>TRUNC(A1556*E1556,2)</f>
        <v>66.75</v>
      </c>
    </row>
    <row r="1557" spans="1:8" s="441" customFormat="1" hidden="1">
      <c r="A1557" s="457">
        <v>0.7</v>
      </c>
      <c r="B1557" s="439" t="s">
        <v>215</v>
      </c>
      <c r="C1557" s="441" t="str">
        <f>"Add 75% Extra  on mauval  for pipe line   Rs. "&amp;$H$1344&amp;"/-"</f>
        <v>Add 75% Extra  on mauval  for pipe line   Rs. 44.89/-</v>
      </c>
      <c r="E1557" s="549">
        <f>TRUNC($H$1344*0.75,2)</f>
        <v>33.659999999999997</v>
      </c>
      <c r="F1557" s="441">
        <v>1</v>
      </c>
      <c r="G1557" s="444" t="s">
        <v>215</v>
      </c>
      <c r="H1557" s="454">
        <f>TRUNC(A1557*E1557,2)</f>
        <v>23.56</v>
      </c>
    </row>
    <row r="1558" spans="1:8" s="441" customFormat="1" hidden="1">
      <c r="A1558" s="457">
        <v>1</v>
      </c>
      <c r="B1558" s="439" t="s">
        <v>151</v>
      </c>
      <c r="C1558" s="441" t="s">
        <v>684</v>
      </c>
      <c r="E1558" s="549">
        <f>[11]SSR!$D$294</f>
        <v>140</v>
      </c>
      <c r="F1558" s="553">
        <v>1</v>
      </c>
      <c r="G1558" s="444" t="str">
        <f>B1558</f>
        <v>Rmt</v>
      </c>
      <c r="H1558" s="454">
        <f>TRUNC(A1558*E1558,2)</f>
        <v>140</v>
      </c>
    </row>
    <row r="1559" spans="1:8" s="441" customFormat="1" hidden="1">
      <c r="A1559" s="457">
        <v>1</v>
      </c>
      <c r="B1559" s="439" t="s">
        <v>151</v>
      </c>
      <c r="C1559" s="441" t="s">
        <v>651</v>
      </c>
      <c r="E1559" s="549">
        <f>'[11]P.H Data'!$H$1901</f>
        <v>33.840000000000003</v>
      </c>
      <c r="F1559" s="553">
        <v>1</v>
      </c>
      <c r="G1559" s="444" t="str">
        <f>B1559</f>
        <v>Rmt</v>
      </c>
      <c r="H1559" s="454">
        <f>TRUNC(A1559*E1559,2)</f>
        <v>33.840000000000003</v>
      </c>
    </row>
    <row r="1560" spans="1:8" s="441" customFormat="1" hidden="1">
      <c r="A1560" s="568">
        <f>A1556-0.09</f>
        <v>0.61</v>
      </c>
      <c r="B1560" s="439" t="s">
        <v>215</v>
      </c>
      <c r="C1560" s="441" t="s">
        <v>652</v>
      </c>
      <c r="E1560" s="551">
        <f>$H$1046</f>
        <v>19.11</v>
      </c>
      <c r="F1560" s="553">
        <v>1</v>
      </c>
      <c r="G1560" s="444" t="str">
        <f>B1560</f>
        <v>Cum</v>
      </c>
      <c r="H1560" s="454">
        <f>TRUNC(A1560*E1560,2)</f>
        <v>11.65</v>
      </c>
    </row>
    <row r="1561" spans="1:8" s="441" customFormat="1" hidden="1">
      <c r="A1561" s="455"/>
      <c r="B1561" s="439"/>
      <c r="C1561" s="441" t="s">
        <v>483</v>
      </c>
      <c r="E1561" s="528"/>
      <c r="G1561" s="444"/>
      <c r="H1561" s="554">
        <f>SUM(H1556:H1560)</f>
        <v>275.79999999999995</v>
      </c>
    </row>
    <row r="1562" spans="1:8" s="441" customFormat="1" hidden="1">
      <c r="A1562" s="455"/>
      <c r="B1562" s="456"/>
      <c r="C1562" s="439" t="str">
        <f>'[11]Input (R)'!$C$22</f>
        <v>Overheads &amp; Contractors Profit @ 13.615%</v>
      </c>
      <c r="D1562" s="457"/>
      <c r="E1562" s="458">
        <f>'[11]Input (R)'!$D$22</f>
        <v>0.13614999999999999</v>
      </c>
      <c r="F1562" s="452" t="s">
        <v>202</v>
      </c>
      <c r="G1562" s="453">
        <f>H1561</f>
        <v>275.79999999999995</v>
      </c>
      <c r="H1562" s="454">
        <f>TRUNC(G1562*E1562,2)</f>
        <v>37.549999999999997</v>
      </c>
    </row>
    <row r="1563" spans="1:8" s="441" customFormat="1" hidden="1">
      <c r="A1563" s="455"/>
      <c r="B1563" s="456"/>
      <c r="C1563" s="463" t="s">
        <v>654</v>
      </c>
      <c r="D1563" s="463"/>
      <c r="E1563" s="555"/>
      <c r="F1563" s="556"/>
      <c r="G1563" s="529"/>
      <c r="H1563" s="535">
        <f>SUM(H1561:H1562)</f>
        <v>313.34999999999997</v>
      </c>
    </row>
    <row r="1564" spans="1:8" s="441" customFormat="1" hidden="1">
      <c r="A1564" s="455"/>
      <c r="B1564" s="456"/>
      <c r="C1564" s="463"/>
      <c r="D1564" s="463"/>
      <c r="E1564" s="555"/>
      <c r="F1564" s="556"/>
      <c r="G1564" s="529"/>
      <c r="H1564" s="557"/>
    </row>
    <row r="1565" spans="1:8" s="441" customFormat="1" hidden="1">
      <c r="A1565" s="455"/>
      <c r="B1565" s="455" t="s">
        <v>334</v>
      </c>
      <c r="C1565" s="441" t="s">
        <v>659</v>
      </c>
      <c r="E1565" s="443"/>
      <c r="G1565" s="444"/>
      <c r="H1565" s="547"/>
    </row>
    <row r="1566" spans="1:8" s="441" customFormat="1" hidden="1">
      <c r="A1566" s="457">
        <v>0.7</v>
      </c>
      <c r="B1566" s="439" t="s">
        <v>215</v>
      </c>
      <c r="C1566" s="548" t="s">
        <v>649</v>
      </c>
      <c r="D1566" s="548"/>
      <c r="E1566" s="549">
        <f>$H$1346</f>
        <v>95.37</v>
      </c>
      <c r="F1566" s="441">
        <v>1</v>
      </c>
      <c r="G1566" s="444" t="s">
        <v>215</v>
      </c>
      <c r="H1566" s="454">
        <f>TRUNC(A1566*E1566,2)</f>
        <v>66.75</v>
      </c>
    </row>
    <row r="1567" spans="1:8" s="441" customFormat="1" hidden="1">
      <c r="A1567" s="457">
        <v>0.7</v>
      </c>
      <c r="B1567" s="439" t="s">
        <v>215</v>
      </c>
      <c r="C1567" s="441" t="str">
        <f>"Add 75% Extra  on mauval  for pipe line   Rs. "&amp;$H$1344&amp;"/-"</f>
        <v>Add 75% Extra  on mauval  for pipe line   Rs. 44.89/-</v>
      </c>
      <c r="E1567" s="549">
        <f>TRUNC($H$1344*0.75,2)</f>
        <v>33.659999999999997</v>
      </c>
      <c r="F1567" s="441">
        <v>1</v>
      </c>
      <c r="G1567" s="444" t="s">
        <v>215</v>
      </c>
      <c r="H1567" s="454">
        <f>TRUNC(A1567*E1567,2)</f>
        <v>23.56</v>
      </c>
    </row>
    <row r="1568" spans="1:8" s="441" customFormat="1" hidden="1">
      <c r="A1568" s="457">
        <v>1</v>
      </c>
      <c r="B1568" s="439" t="s">
        <v>151</v>
      </c>
      <c r="C1568" s="441" t="s">
        <v>685</v>
      </c>
      <c r="E1568" s="549">
        <f>[11]SSR!$D$295</f>
        <v>210</v>
      </c>
      <c r="F1568" s="553">
        <v>1</v>
      </c>
      <c r="G1568" s="444" t="str">
        <f>B1568</f>
        <v>Rmt</v>
      </c>
      <c r="H1568" s="454">
        <f>TRUNC(A1568*E1568,2)</f>
        <v>210</v>
      </c>
    </row>
    <row r="1569" spans="1:8" s="441" customFormat="1" hidden="1">
      <c r="A1569" s="457">
        <v>1</v>
      </c>
      <c r="B1569" s="439" t="s">
        <v>151</v>
      </c>
      <c r="C1569" s="441" t="s">
        <v>651</v>
      </c>
      <c r="E1569" s="549">
        <f>'[11]P.H Data'!$H$1927</f>
        <v>39.17</v>
      </c>
      <c r="F1569" s="553">
        <v>1</v>
      </c>
      <c r="G1569" s="444" t="str">
        <f>B1569</f>
        <v>Rmt</v>
      </c>
      <c r="H1569" s="454">
        <f>TRUNC(A1569*E1569,2)</f>
        <v>39.17</v>
      </c>
    </row>
    <row r="1570" spans="1:8" s="441" customFormat="1" hidden="1">
      <c r="A1570" s="568">
        <f>A1566-0.11</f>
        <v>0.59</v>
      </c>
      <c r="B1570" s="439" t="s">
        <v>215</v>
      </c>
      <c r="C1570" s="441" t="s">
        <v>652</v>
      </c>
      <c r="E1570" s="551">
        <f>$H$1046</f>
        <v>19.11</v>
      </c>
      <c r="F1570" s="553">
        <v>1</v>
      </c>
      <c r="G1570" s="444" t="str">
        <f>B1570</f>
        <v>Cum</v>
      </c>
      <c r="H1570" s="454">
        <f>TRUNC(A1570*E1570,2)</f>
        <v>11.27</v>
      </c>
    </row>
    <row r="1571" spans="1:8" s="441" customFormat="1" hidden="1">
      <c r="A1571" s="455"/>
      <c r="B1571" s="439"/>
      <c r="C1571" s="441" t="s">
        <v>483</v>
      </c>
      <c r="E1571" s="528"/>
      <c r="G1571" s="444"/>
      <c r="H1571" s="554">
        <f>SUM(H1566:H1570)</f>
        <v>350.75</v>
      </c>
    </row>
    <row r="1572" spans="1:8" s="441" customFormat="1" hidden="1">
      <c r="A1572" s="455"/>
      <c r="B1572" s="456"/>
      <c r="C1572" s="439" t="str">
        <f>'[11]Input (R)'!$C$22</f>
        <v>Overheads &amp; Contractors Profit @ 13.615%</v>
      </c>
      <c r="D1572" s="457"/>
      <c r="E1572" s="458">
        <f>'[11]Input (R)'!$D$22</f>
        <v>0.13614999999999999</v>
      </c>
      <c r="F1572" s="452" t="s">
        <v>202</v>
      </c>
      <c r="G1572" s="453">
        <f>H1571</f>
        <v>350.75</v>
      </c>
      <c r="H1572" s="454">
        <f>TRUNC(G1572*E1572,2)</f>
        <v>47.75</v>
      </c>
    </row>
    <row r="1573" spans="1:8" s="441" customFormat="1" hidden="1">
      <c r="A1573" s="455"/>
      <c r="B1573" s="456"/>
      <c r="C1573" s="463" t="s">
        <v>654</v>
      </c>
      <c r="D1573" s="463"/>
      <c r="E1573" s="555"/>
      <c r="F1573" s="556"/>
      <c r="G1573" s="529"/>
      <c r="H1573" s="561">
        <f>SUM(H1571:H1572)</f>
        <v>398.5</v>
      </c>
    </row>
    <row r="1574" spans="1:8" s="441" customFormat="1" hidden="1">
      <c r="A1574" s="455"/>
      <c r="B1574" s="456"/>
      <c r="C1574" s="527"/>
      <c r="D1574" s="527"/>
      <c r="E1574" s="528"/>
      <c r="F1574" s="530"/>
      <c r="G1574" s="529"/>
      <c r="H1574" s="530"/>
    </row>
    <row r="1575" spans="1:8" s="441" customFormat="1" hidden="1">
      <c r="A1575" s="455"/>
      <c r="B1575" s="455" t="s">
        <v>495</v>
      </c>
      <c r="C1575" s="441" t="s">
        <v>665</v>
      </c>
      <c r="E1575" s="443"/>
      <c r="G1575" s="444"/>
      <c r="H1575" s="547"/>
    </row>
    <row r="1576" spans="1:8" s="441" customFormat="1" hidden="1">
      <c r="A1576" s="457">
        <v>0.7</v>
      </c>
      <c r="B1576" s="439" t="s">
        <v>215</v>
      </c>
      <c r="C1576" s="548" t="s">
        <v>649</v>
      </c>
      <c r="D1576" s="548"/>
      <c r="E1576" s="549">
        <f>$H$1346</f>
        <v>95.37</v>
      </c>
      <c r="F1576" s="441">
        <v>1</v>
      </c>
      <c r="G1576" s="444" t="s">
        <v>215</v>
      </c>
      <c r="H1576" s="454">
        <f>TRUNC(A1576*E1576,2)</f>
        <v>66.75</v>
      </c>
    </row>
    <row r="1577" spans="1:8" s="441" customFormat="1" hidden="1">
      <c r="A1577" s="457">
        <v>0.7</v>
      </c>
      <c r="B1577" s="439" t="s">
        <v>215</v>
      </c>
      <c r="C1577" s="441" t="str">
        <f>"Add 75% Extra  on mauval  for pipe line   Rs. "&amp;$H$1344&amp;"/-"</f>
        <v>Add 75% Extra  on mauval  for pipe line   Rs. 44.89/-</v>
      </c>
      <c r="E1577" s="549">
        <f>TRUNC($H$1344*0.75,2)</f>
        <v>33.659999999999997</v>
      </c>
      <c r="F1577" s="441">
        <v>1</v>
      </c>
      <c r="G1577" s="444" t="s">
        <v>215</v>
      </c>
      <c r="H1577" s="454">
        <f>TRUNC(A1577*E1577,2)</f>
        <v>23.56</v>
      </c>
    </row>
    <row r="1578" spans="1:8" s="441" customFormat="1" hidden="1">
      <c r="A1578" s="457">
        <v>1</v>
      </c>
      <c r="B1578" s="439" t="s">
        <v>151</v>
      </c>
      <c r="C1578" s="441" t="s">
        <v>686</v>
      </c>
      <c r="E1578" s="549">
        <f>[11]SSR!$D$296</f>
        <v>269</v>
      </c>
      <c r="F1578" s="553">
        <v>1</v>
      </c>
      <c r="G1578" s="444" t="str">
        <f>B1578</f>
        <v>Rmt</v>
      </c>
      <c r="H1578" s="454">
        <f>TRUNC(A1578*E1578,2)</f>
        <v>269</v>
      </c>
    </row>
    <row r="1579" spans="1:8" s="441" customFormat="1" hidden="1">
      <c r="A1579" s="457">
        <v>1</v>
      </c>
      <c r="B1579" s="439" t="s">
        <v>151</v>
      </c>
      <c r="C1579" s="441" t="s">
        <v>651</v>
      </c>
      <c r="E1579" s="549">
        <f>'[11]P.H Data'!$H$1953</f>
        <v>47.27</v>
      </c>
      <c r="F1579" s="553">
        <v>1</v>
      </c>
      <c r="G1579" s="444" t="str">
        <f>B1579</f>
        <v>Rmt</v>
      </c>
      <c r="H1579" s="454">
        <f>TRUNC(A1579*E1579,2)</f>
        <v>47.27</v>
      </c>
    </row>
    <row r="1580" spans="1:8" s="441" customFormat="1" hidden="1">
      <c r="A1580" s="568">
        <f>A1576-0.125</f>
        <v>0.57499999999999996</v>
      </c>
      <c r="B1580" s="439" t="s">
        <v>215</v>
      </c>
      <c r="C1580" s="441" t="s">
        <v>652</v>
      </c>
      <c r="E1580" s="551">
        <f>$H$1046</f>
        <v>19.11</v>
      </c>
      <c r="F1580" s="553">
        <v>1</v>
      </c>
      <c r="G1580" s="444" t="str">
        <f>B1580</f>
        <v>Cum</v>
      </c>
      <c r="H1580" s="454">
        <f>TRUNC(A1580*E1580,2)</f>
        <v>10.98</v>
      </c>
    </row>
    <row r="1581" spans="1:8" s="441" customFormat="1" hidden="1">
      <c r="A1581" s="455"/>
      <c r="B1581" s="439"/>
      <c r="C1581" s="441" t="s">
        <v>483</v>
      </c>
      <c r="E1581" s="528"/>
      <c r="G1581" s="444"/>
      <c r="H1581" s="554">
        <f>SUM(H1576:H1580)</f>
        <v>417.56</v>
      </c>
    </row>
    <row r="1582" spans="1:8" s="441" customFormat="1" hidden="1">
      <c r="A1582" s="455"/>
      <c r="B1582" s="456"/>
      <c r="C1582" s="439" t="str">
        <f>'[11]Input (R)'!$C$22</f>
        <v>Overheads &amp; Contractors Profit @ 13.615%</v>
      </c>
      <c r="D1582" s="457"/>
      <c r="E1582" s="458">
        <f>'[11]Input (R)'!$D$22</f>
        <v>0.13614999999999999</v>
      </c>
      <c r="F1582" s="452" t="s">
        <v>202</v>
      </c>
      <c r="G1582" s="453">
        <f>H1581</f>
        <v>417.56</v>
      </c>
      <c r="H1582" s="454">
        <f>TRUNC(G1582*E1582,2)</f>
        <v>56.85</v>
      </c>
    </row>
    <row r="1583" spans="1:8" s="441" customFormat="1" hidden="1">
      <c r="A1583" s="455"/>
      <c r="B1583" s="456"/>
      <c r="C1583" s="463" t="s">
        <v>654</v>
      </c>
      <c r="D1583" s="463"/>
      <c r="E1583" s="555"/>
      <c r="F1583" s="556"/>
      <c r="G1583" s="529"/>
      <c r="H1583" s="561">
        <f>SUM(H1581:H1582)</f>
        <v>474.41</v>
      </c>
    </row>
    <row r="1584" spans="1:8" s="441" customFormat="1" hidden="1">
      <c r="A1584" s="455"/>
      <c r="B1584" s="456"/>
      <c r="C1584" s="527"/>
      <c r="D1584" s="527"/>
      <c r="E1584" s="528"/>
      <c r="F1584" s="530"/>
      <c r="G1584" s="529"/>
      <c r="H1584" s="530"/>
    </row>
    <row r="1585" spans="1:8" s="441" customFormat="1" hidden="1">
      <c r="A1585" s="455"/>
      <c r="B1585" s="455" t="s">
        <v>497</v>
      </c>
      <c r="C1585" s="441" t="s">
        <v>676</v>
      </c>
      <c r="E1585" s="443"/>
      <c r="G1585" s="444"/>
      <c r="H1585" s="547"/>
    </row>
    <row r="1586" spans="1:8" s="441" customFormat="1" hidden="1">
      <c r="A1586" s="457">
        <v>0.7</v>
      </c>
      <c r="B1586" s="439" t="s">
        <v>215</v>
      </c>
      <c r="C1586" s="548" t="s">
        <v>649</v>
      </c>
      <c r="D1586" s="548"/>
      <c r="E1586" s="549">
        <f>$H$1346</f>
        <v>95.37</v>
      </c>
      <c r="F1586" s="441">
        <v>1</v>
      </c>
      <c r="G1586" s="444" t="s">
        <v>215</v>
      </c>
      <c r="H1586" s="454">
        <f>TRUNC(A1586*E1586,2)</f>
        <v>66.75</v>
      </c>
    </row>
    <row r="1587" spans="1:8" s="441" customFormat="1" hidden="1">
      <c r="A1587" s="457">
        <v>0.7</v>
      </c>
      <c r="B1587" s="439" t="s">
        <v>215</v>
      </c>
      <c r="C1587" s="441" t="str">
        <f>"Add 75% Extra  on mauval  for pipe line   Rs. "&amp;$H$1344&amp;"/-"</f>
        <v>Add 75% Extra  on mauval  for pipe line   Rs. 44.89/-</v>
      </c>
      <c r="E1587" s="549">
        <f>TRUNC($H$1344*0.75,2)</f>
        <v>33.659999999999997</v>
      </c>
      <c r="F1587" s="441">
        <v>1</v>
      </c>
      <c r="G1587" s="444" t="s">
        <v>215</v>
      </c>
      <c r="H1587" s="454">
        <f>TRUNC(A1587*E1587,2)</f>
        <v>23.56</v>
      </c>
    </row>
    <row r="1588" spans="1:8" s="441" customFormat="1" hidden="1">
      <c r="A1588" s="457">
        <v>1</v>
      </c>
      <c r="B1588" s="439" t="s">
        <v>151</v>
      </c>
      <c r="C1588" s="441" t="s">
        <v>687</v>
      </c>
      <c r="E1588" s="549">
        <f>[11]SSR!$D$297</f>
        <v>334</v>
      </c>
      <c r="F1588" s="553">
        <v>1</v>
      </c>
      <c r="G1588" s="444" t="str">
        <f>B1588</f>
        <v>Rmt</v>
      </c>
      <c r="H1588" s="454">
        <f>TRUNC(A1588*E1588,2)</f>
        <v>334</v>
      </c>
    </row>
    <row r="1589" spans="1:8" s="441" customFormat="1" hidden="1">
      <c r="A1589" s="457">
        <v>1</v>
      </c>
      <c r="B1589" s="439" t="s">
        <v>151</v>
      </c>
      <c r="C1589" s="441" t="s">
        <v>651</v>
      </c>
      <c r="E1589" s="549">
        <f>'[11]P.H Data'!$H$1979</f>
        <v>54.83</v>
      </c>
      <c r="F1589" s="553">
        <v>1</v>
      </c>
      <c r="G1589" s="444" t="str">
        <f>B1589</f>
        <v>Rmt</v>
      </c>
      <c r="H1589" s="454">
        <f>TRUNC(A1589*E1589,2)</f>
        <v>54.83</v>
      </c>
    </row>
    <row r="1590" spans="1:8" s="441" customFormat="1" hidden="1">
      <c r="A1590" s="568">
        <f>A1586-0.14</f>
        <v>0.55999999999999994</v>
      </c>
      <c r="B1590" s="439" t="s">
        <v>215</v>
      </c>
      <c r="C1590" s="441" t="s">
        <v>652</v>
      </c>
      <c r="E1590" s="551">
        <f>$H$1046</f>
        <v>19.11</v>
      </c>
      <c r="F1590" s="553">
        <v>1</v>
      </c>
      <c r="G1590" s="444" t="str">
        <f>B1590</f>
        <v>Cum</v>
      </c>
      <c r="H1590" s="454">
        <f>TRUNC(A1590*E1590,2)</f>
        <v>10.7</v>
      </c>
    </row>
    <row r="1591" spans="1:8" s="441" customFormat="1" hidden="1">
      <c r="A1591" s="455"/>
      <c r="B1591" s="439"/>
      <c r="C1591" s="441" t="s">
        <v>483</v>
      </c>
      <c r="E1591" s="528"/>
      <c r="G1591" s="444"/>
      <c r="H1591" s="554">
        <f>SUM(H1586:H1590)</f>
        <v>489.84</v>
      </c>
    </row>
    <row r="1592" spans="1:8" s="441" customFormat="1" hidden="1">
      <c r="A1592" s="455"/>
      <c r="B1592" s="456"/>
      <c r="C1592" s="439" t="str">
        <f>'[11]Input (R)'!$C$22</f>
        <v>Overheads &amp; Contractors Profit @ 13.615%</v>
      </c>
      <c r="D1592" s="457"/>
      <c r="E1592" s="458">
        <f>'[11]Input (R)'!$D$22</f>
        <v>0.13614999999999999</v>
      </c>
      <c r="F1592" s="452" t="s">
        <v>202</v>
      </c>
      <c r="G1592" s="453">
        <f>H1591</f>
        <v>489.84</v>
      </c>
      <c r="H1592" s="454">
        <f>TRUNC(G1592*E1592,2)</f>
        <v>66.69</v>
      </c>
    </row>
    <row r="1593" spans="1:8" s="441" customFormat="1" hidden="1">
      <c r="A1593" s="455"/>
      <c r="B1593" s="456"/>
      <c r="C1593" s="463" t="s">
        <v>654</v>
      </c>
      <c r="D1593" s="463"/>
      <c r="E1593" s="555"/>
      <c r="F1593" s="556"/>
      <c r="G1593" s="529"/>
      <c r="H1593" s="561">
        <f>SUM(H1591:H1592)</f>
        <v>556.53</v>
      </c>
    </row>
    <row r="1594" spans="1:8" s="441" customFormat="1" hidden="1">
      <c r="A1594" s="455"/>
      <c r="B1594" s="456"/>
      <c r="C1594" s="527"/>
      <c r="D1594" s="527"/>
      <c r="E1594" s="528"/>
      <c r="F1594" s="530"/>
      <c r="G1594" s="529"/>
      <c r="H1594" s="530"/>
    </row>
    <row r="1595" spans="1:8" s="441" customFormat="1" hidden="1">
      <c r="A1595" s="455"/>
      <c r="B1595" s="455" t="s">
        <v>499</v>
      </c>
      <c r="C1595" s="441" t="s">
        <v>678</v>
      </c>
      <c r="E1595" s="443"/>
      <c r="G1595" s="444"/>
      <c r="H1595" s="547"/>
    </row>
    <row r="1596" spans="1:8" s="441" customFormat="1" hidden="1">
      <c r="A1596" s="457">
        <v>0.7</v>
      </c>
      <c r="B1596" s="439" t="s">
        <v>215</v>
      </c>
      <c r="C1596" s="548" t="s">
        <v>649</v>
      </c>
      <c r="D1596" s="548"/>
      <c r="E1596" s="549">
        <f>$H$1346</f>
        <v>95.37</v>
      </c>
      <c r="F1596" s="441">
        <v>1</v>
      </c>
      <c r="G1596" s="444" t="s">
        <v>215</v>
      </c>
      <c r="H1596" s="454">
        <f>TRUNC(A1596*E1596,2)</f>
        <v>66.75</v>
      </c>
    </row>
    <row r="1597" spans="1:8" s="441" customFormat="1" hidden="1">
      <c r="A1597" s="457">
        <v>0.7</v>
      </c>
      <c r="B1597" s="439" t="s">
        <v>215</v>
      </c>
      <c r="C1597" s="441" t="str">
        <f>"Add 75% Extra  on mauval  for pipe line   Rs. "&amp;$H$1344&amp;"/-"</f>
        <v>Add 75% Extra  on mauval  for pipe line   Rs. 44.89/-</v>
      </c>
      <c r="E1597" s="549">
        <f>TRUNC($H$1344*0.75,2)</f>
        <v>33.659999999999997</v>
      </c>
      <c r="F1597" s="441">
        <v>1</v>
      </c>
      <c r="G1597" s="444" t="s">
        <v>215</v>
      </c>
      <c r="H1597" s="454">
        <f>TRUNC(A1597*E1597,2)</f>
        <v>23.56</v>
      </c>
    </row>
    <row r="1598" spans="1:8" s="441" customFormat="1" hidden="1">
      <c r="A1598" s="457">
        <v>1</v>
      </c>
      <c r="B1598" s="439" t="s">
        <v>151</v>
      </c>
      <c r="C1598" s="441" t="s">
        <v>688</v>
      </c>
      <c r="E1598" s="549">
        <f>[11]SSR!$D$298</f>
        <v>438</v>
      </c>
      <c r="F1598" s="553">
        <v>1</v>
      </c>
      <c r="G1598" s="444" t="str">
        <f>B1598</f>
        <v>Rmt</v>
      </c>
      <c r="H1598" s="454">
        <f>TRUNC(A1598*E1598,2)</f>
        <v>438</v>
      </c>
    </row>
    <row r="1599" spans="1:8" s="441" customFormat="1" hidden="1">
      <c r="A1599" s="457">
        <v>1</v>
      </c>
      <c r="B1599" s="439" t="s">
        <v>151</v>
      </c>
      <c r="C1599" s="441" t="s">
        <v>651</v>
      </c>
      <c r="E1599" s="549">
        <f>'[11]P.H Data'!$H$2005</f>
        <v>55.67</v>
      </c>
      <c r="F1599" s="553">
        <v>1</v>
      </c>
      <c r="G1599" s="444" t="str">
        <f>B1599</f>
        <v>Rmt</v>
      </c>
      <c r="H1599" s="454">
        <f>TRUNC(A1599*E1599,2)</f>
        <v>55.67</v>
      </c>
    </row>
    <row r="1600" spans="1:8" s="441" customFormat="1" hidden="1">
      <c r="A1600" s="568">
        <f>A1596-0.16</f>
        <v>0.53999999999999992</v>
      </c>
      <c r="B1600" s="439" t="s">
        <v>215</v>
      </c>
      <c r="C1600" s="441" t="s">
        <v>652</v>
      </c>
      <c r="E1600" s="551">
        <f>$H$1046</f>
        <v>19.11</v>
      </c>
      <c r="F1600" s="553">
        <v>1</v>
      </c>
      <c r="G1600" s="444" t="str">
        <f>B1600</f>
        <v>Cum</v>
      </c>
      <c r="H1600" s="454">
        <f>TRUNC(A1600*E1600,2)</f>
        <v>10.31</v>
      </c>
    </row>
    <row r="1601" spans="1:8" s="441" customFormat="1" hidden="1">
      <c r="A1601" s="455"/>
      <c r="B1601" s="439"/>
      <c r="C1601" s="441" t="s">
        <v>483</v>
      </c>
      <c r="E1601" s="528"/>
      <c r="G1601" s="444"/>
      <c r="H1601" s="554">
        <f>SUM(H1596:H1600)</f>
        <v>594.28999999999985</v>
      </c>
    </row>
    <row r="1602" spans="1:8" s="441" customFormat="1" hidden="1">
      <c r="A1602" s="455"/>
      <c r="B1602" s="456"/>
      <c r="C1602" s="439" t="str">
        <f>'[11]Input (R)'!$C$22</f>
        <v>Overheads &amp; Contractors Profit @ 13.615%</v>
      </c>
      <c r="D1602" s="457"/>
      <c r="E1602" s="458">
        <f>'[11]Input (R)'!$D$22</f>
        <v>0.13614999999999999</v>
      </c>
      <c r="F1602" s="452" t="s">
        <v>202</v>
      </c>
      <c r="G1602" s="453">
        <f>H1601</f>
        <v>594.28999999999985</v>
      </c>
      <c r="H1602" s="454">
        <f>TRUNC(G1602*E1602,2)</f>
        <v>80.91</v>
      </c>
    </row>
    <row r="1603" spans="1:8" s="441" customFormat="1" hidden="1">
      <c r="A1603" s="455"/>
      <c r="B1603" s="456"/>
      <c r="C1603" s="463" t="s">
        <v>654</v>
      </c>
      <c r="D1603" s="463"/>
      <c r="E1603" s="555"/>
      <c r="F1603" s="556"/>
      <c r="G1603" s="529"/>
      <c r="H1603" s="561">
        <f>SUM(H1601:H1602)</f>
        <v>675.19999999999982</v>
      </c>
    </row>
    <row r="1604" spans="1:8" hidden="1">
      <c r="A1604" s="569" t="s">
        <v>12</v>
      </c>
      <c r="B1604" s="570"/>
      <c r="C1604" s="571"/>
      <c r="D1604" s="571"/>
      <c r="E1604" s="572"/>
      <c r="F1604" s="573"/>
      <c r="G1604" s="574"/>
      <c r="H1604" s="573"/>
    </row>
    <row r="1605" spans="1:8" hidden="1">
      <c r="A1605" s="569"/>
      <c r="B1605" s="570"/>
      <c r="C1605" s="571"/>
      <c r="D1605" s="571"/>
      <c r="E1605" s="572"/>
      <c r="F1605" s="573"/>
      <c r="G1605" s="574"/>
      <c r="H1605" s="573"/>
    </row>
    <row r="1606" spans="1:8" hidden="1">
      <c r="A1606" s="225"/>
      <c r="B1606" s="118"/>
      <c r="C1606" s="166"/>
      <c r="D1606" s="166"/>
      <c r="E1606" s="163"/>
      <c r="F1606" s="210"/>
      <c r="G1606" s="164"/>
      <c r="H1606" s="210"/>
    </row>
    <row r="1607" spans="1:8" ht="46.8" hidden="1">
      <c r="A1607" s="225"/>
      <c r="B1607" s="118"/>
      <c r="C1607" s="166" t="s">
        <v>697</v>
      </c>
      <c r="D1607" s="166"/>
      <c r="E1607" s="163"/>
      <c r="F1607" s="210"/>
      <c r="G1607" s="164"/>
      <c r="H1607" s="210"/>
    </row>
    <row r="1608" spans="1:8" ht="31.2" hidden="1">
      <c r="A1608" s="225"/>
      <c r="B1608" s="118"/>
      <c r="C1608" s="575" t="s">
        <v>698</v>
      </c>
      <c r="D1608" s="166"/>
      <c r="E1608" s="576" t="s">
        <v>148</v>
      </c>
      <c r="F1608" s="276">
        <v>1</v>
      </c>
      <c r="G1608" s="276">
        <v>19643</v>
      </c>
      <c r="H1608" s="276">
        <f>F1608*G1608</f>
        <v>19643</v>
      </c>
    </row>
    <row r="1609" spans="1:8" hidden="1">
      <c r="A1609" s="225"/>
      <c r="B1609" s="118"/>
      <c r="C1609" s="107" t="str">
        <f>'[11]Input (R)'!$C$22</f>
        <v>Overheads &amp; Contractors Profit @ 13.615%</v>
      </c>
      <c r="D1609" s="166"/>
      <c r="E1609" s="138">
        <f>'[11]Input (R)'!$D$22</f>
        <v>0.13614999999999999</v>
      </c>
      <c r="F1609" s="134" t="s">
        <v>202</v>
      </c>
      <c r="G1609" s="132">
        <f>H1608</f>
        <v>19643</v>
      </c>
      <c r="H1609" s="135">
        <f>TRUNC(G1609*E1609,2)</f>
        <v>2674.39</v>
      </c>
    </row>
    <row r="1610" spans="1:8" hidden="1">
      <c r="A1610" s="225"/>
      <c r="B1610" s="118"/>
      <c r="C1610" s="166"/>
      <c r="D1610" s="166"/>
      <c r="E1610" s="163"/>
      <c r="F1610" s="210"/>
      <c r="G1610" s="164"/>
      <c r="H1610" s="177">
        <f>SUM(H1608:H1609)</f>
        <v>22317.39</v>
      </c>
    </row>
    <row r="1611" spans="1:8" s="331" customFormat="1">
      <c r="A1611" s="330"/>
      <c r="B1611" s="184"/>
      <c r="C1611" s="182" t="s">
        <v>699</v>
      </c>
      <c r="D1611" s="182"/>
      <c r="E1611" s="183"/>
      <c r="F1611" s="186"/>
      <c r="G1611" s="185"/>
      <c r="H1611" s="186"/>
    </row>
    <row r="1612" spans="1:8" s="331" customFormat="1">
      <c r="A1612" s="330"/>
      <c r="B1612" s="184"/>
      <c r="C1612" s="182" t="s">
        <v>700</v>
      </c>
      <c r="D1612" s="182"/>
      <c r="E1612" s="577" t="s">
        <v>148</v>
      </c>
      <c r="F1612" s="337">
        <v>1</v>
      </c>
      <c r="G1612" s="337">
        <v>4941</v>
      </c>
      <c r="H1612" s="337">
        <f>F1612*G1612</f>
        <v>4941</v>
      </c>
    </row>
    <row r="1613" spans="1:8" s="331" customFormat="1">
      <c r="A1613" s="330"/>
      <c r="B1613" s="184"/>
      <c r="C1613" s="199" t="str">
        <f>'[11]Input (R)'!$C$22</f>
        <v>Overheads &amp; Contractors Profit @ 13.615%</v>
      </c>
      <c r="D1613" s="182"/>
      <c r="E1613" s="201">
        <f>'[11]Input (R)'!$D$22</f>
        <v>0.13614999999999999</v>
      </c>
      <c r="F1613" s="195" t="s">
        <v>202</v>
      </c>
      <c r="G1613" s="192">
        <f>H1612</f>
        <v>4941</v>
      </c>
      <c r="H1613" s="196">
        <f>TRUNC(G1613*E1613,2)</f>
        <v>672.71</v>
      </c>
    </row>
    <row r="1614" spans="1:8" s="331" customFormat="1">
      <c r="A1614" s="330"/>
      <c r="B1614" s="184"/>
      <c r="C1614" s="182"/>
      <c r="D1614" s="182"/>
      <c r="E1614" s="183"/>
      <c r="F1614" s="186"/>
      <c r="G1614" s="185"/>
      <c r="H1614" s="206">
        <f>SUM(H1612:H1613)</f>
        <v>5613.71</v>
      </c>
    </row>
    <row r="1615" spans="1:8">
      <c r="A1615" s="225"/>
      <c r="B1615" s="118"/>
      <c r="C1615" s="166"/>
      <c r="D1615" s="166"/>
      <c r="E1615" s="163"/>
      <c r="F1615" s="210"/>
      <c r="G1615" s="164"/>
      <c r="H1615" s="210"/>
    </row>
    <row r="1616" spans="1:8" s="331" customFormat="1" ht="46.8">
      <c r="A1616" s="330"/>
      <c r="B1616" s="184"/>
      <c r="C1616" s="182" t="s">
        <v>701</v>
      </c>
      <c r="D1616" s="182"/>
      <c r="E1616" s="183"/>
      <c r="F1616" s="186"/>
      <c r="G1616" s="185"/>
      <c r="H1616" s="186"/>
    </row>
    <row r="1617" spans="1:8" s="331" customFormat="1" ht="31.2">
      <c r="A1617" s="330"/>
      <c r="B1617" s="184"/>
      <c r="C1617" s="578" t="s">
        <v>702</v>
      </c>
      <c r="D1617" s="182"/>
      <c r="E1617" s="577" t="s">
        <v>148</v>
      </c>
      <c r="F1617" s="337">
        <v>1</v>
      </c>
      <c r="G1617" s="337">
        <v>22500</v>
      </c>
      <c r="H1617" s="337">
        <f>F1617*G1617</f>
        <v>22500</v>
      </c>
    </row>
    <row r="1618" spans="1:8" s="331" customFormat="1">
      <c r="A1618" s="330"/>
      <c r="B1618" s="184"/>
      <c r="C1618" s="199" t="str">
        <f>'[11]Input (R)'!$C$22</f>
        <v>Overheads &amp; Contractors Profit @ 13.615%</v>
      </c>
      <c r="D1618" s="182"/>
      <c r="E1618" s="201">
        <f>'[11]Input (R)'!$D$22</f>
        <v>0.13614999999999999</v>
      </c>
      <c r="F1618" s="195" t="s">
        <v>202</v>
      </c>
      <c r="G1618" s="192">
        <f>H1617</f>
        <v>22500</v>
      </c>
      <c r="H1618" s="196">
        <f>TRUNC(G1618*E1618,2)</f>
        <v>3063.37</v>
      </c>
    </row>
    <row r="1619" spans="1:8" s="331" customFormat="1">
      <c r="A1619" s="330"/>
      <c r="B1619" s="184"/>
      <c r="C1619" s="182"/>
      <c r="D1619" s="182"/>
      <c r="E1619" s="183"/>
      <c r="F1619" s="186"/>
      <c r="G1619" s="185"/>
      <c r="H1619" s="206">
        <f>SUM(H1617:H1618)</f>
        <v>25563.37</v>
      </c>
    </row>
    <row r="1620" spans="1:8">
      <c r="A1620" s="225"/>
      <c r="B1620" s="118"/>
      <c r="C1620" s="166"/>
      <c r="D1620" s="166"/>
      <c r="E1620" s="163"/>
      <c r="F1620" s="210"/>
      <c r="G1620" s="164"/>
      <c r="H1620" s="210"/>
    </row>
    <row r="1621" spans="1:8">
      <c r="A1621" s="225"/>
      <c r="B1621" s="118"/>
      <c r="C1621" s="166"/>
      <c r="D1621" s="166"/>
      <c r="E1621" s="163"/>
      <c r="F1621" s="210"/>
      <c r="G1621" s="164"/>
      <c r="H1621" s="210"/>
    </row>
    <row r="1622" spans="1:8">
      <c r="A1622" s="225"/>
      <c r="B1622" s="118"/>
      <c r="C1622" s="166"/>
      <c r="D1622" s="166"/>
      <c r="E1622" s="163"/>
      <c r="F1622" s="210"/>
      <c r="G1622" s="164"/>
      <c r="H1622" s="210"/>
    </row>
    <row r="1623" spans="1:8">
      <c r="A1623" s="225"/>
      <c r="B1623" s="118"/>
      <c r="C1623" s="166"/>
      <c r="D1623" s="166"/>
      <c r="E1623" s="163"/>
      <c r="F1623" s="210"/>
      <c r="G1623" s="164"/>
      <c r="H1623" s="210"/>
    </row>
    <row r="1624" spans="1:8">
      <c r="A1624" s="225"/>
      <c r="B1624" s="118"/>
      <c r="C1624" s="166"/>
      <c r="D1624" s="166"/>
      <c r="E1624" s="163"/>
      <c r="F1624" s="210"/>
      <c r="G1624" s="164"/>
      <c r="H1624" s="210"/>
    </row>
    <row r="1625" spans="1:8">
      <c r="A1625" s="225"/>
      <c r="B1625" s="118"/>
      <c r="C1625" s="166"/>
      <c r="D1625" s="166"/>
      <c r="E1625" s="163"/>
      <c r="F1625" s="210"/>
      <c r="G1625" s="164"/>
      <c r="H1625" s="210"/>
    </row>
    <row r="1626" spans="1:8">
      <c r="A1626" s="225"/>
      <c r="B1626" s="118"/>
      <c r="C1626" s="166"/>
      <c r="D1626" s="166"/>
      <c r="E1626" s="163"/>
      <c r="F1626" s="210"/>
      <c r="G1626" s="164"/>
      <c r="H1626" s="210"/>
    </row>
    <row r="1627" spans="1:8">
      <c r="A1627" s="225"/>
      <c r="B1627" s="118"/>
      <c r="C1627" s="166"/>
      <c r="D1627" s="166"/>
      <c r="E1627" s="163"/>
      <c r="F1627" s="210"/>
      <c r="G1627" s="164"/>
      <c r="H1627" s="210"/>
    </row>
    <row r="1628" spans="1:8">
      <c r="A1628" s="225"/>
      <c r="B1628" s="118"/>
      <c r="C1628" s="166"/>
      <c r="D1628" s="166"/>
      <c r="E1628" s="163"/>
      <c r="F1628" s="210"/>
      <c r="G1628" s="164"/>
      <c r="H1628" s="210"/>
    </row>
    <row r="1629" spans="1:8">
      <c r="A1629" s="225"/>
      <c r="B1629" s="118"/>
      <c r="C1629" s="166"/>
      <c r="D1629" s="166"/>
      <c r="E1629" s="163"/>
      <c r="F1629" s="210"/>
      <c r="G1629" s="164"/>
      <c r="H1629" s="210"/>
    </row>
    <row r="1630" spans="1:8">
      <c r="A1630" s="225"/>
      <c r="B1630" s="118"/>
      <c r="C1630" s="166"/>
      <c r="D1630" s="166"/>
      <c r="E1630" s="163"/>
      <c r="F1630" s="210"/>
      <c r="G1630" s="164"/>
      <c r="H1630" s="210"/>
    </row>
    <row r="1631" spans="1:8">
      <c r="A1631" s="225"/>
      <c r="B1631" s="118"/>
      <c r="C1631" s="166"/>
      <c r="D1631" s="166"/>
      <c r="E1631" s="163"/>
      <c r="F1631" s="210"/>
      <c r="G1631" s="164"/>
      <c r="H1631" s="210"/>
    </row>
    <row r="1632" spans="1:8">
      <c r="A1632" s="225"/>
      <c r="B1632" s="118"/>
      <c r="C1632" s="166"/>
      <c r="D1632" s="166"/>
      <c r="E1632" s="163"/>
      <c r="F1632" s="210"/>
      <c r="G1632" s="164"/>
      <c r="H1632" s="210"/>
    </row>
    <row r="1633" spans="1:8">
      <c r="A1633" s="225"/>
      <c r="B1633" s="118"/>
      <c r="C1633" s="166"/>
      <c r="D1633" s="166"/>
      <c r="E1633" s="163"/>
      <c r="F1633" s="210"/>
      <c r="G1633" s="164"/>
      <c r="H1633" s="210"/>
    </row>
    <row r="1634" spans="1:8">
      <c r="A1634" s="225"/>
      <c r="B1634" s="118"/>
      <c r="C1634" s="166"/>
      <c r="D1634" s="166"/>
      <c r="E1634" s="163"/>
      <c r="F1634" s="210"/>
      <c r="G1634" s="164"/>
      <c r="H1634" s="210"/>
    </row>
    <row r="1635" spans="1:8">
      <c r="A1635" s="225"/>
      <c r="B1635" s="118"/>
      <c r="C1635" s="166"/>
      <c r="D1635" s="166"/>
      <c r="E1635" s="163"/>
      <c r="F1635" s="210"/>
      <c r="G1635" s="164"/>
      <c r="H1635" s="210"/>
    </row>
    <row r="1636" spans="1:8">
      <c r="A1636" s="225"/>
      <c r="B1636" s="118"/>
      <c r="C1636" s="166"/>
      <c r="D1636" s="166"/>
      <c r="E1636" s="163"/>
      <c r="F1636" s="210"/>
      <c r="G1636" s="164"/>
      <c r="H1636" s="210"/>
    </row>
    <row r="1637" spans="1:8">
      <c r="A1637" s="225"/>
      <c r="B1637" s="118"/>
      <c r="C1637" s="166"/>
      <c r="D1637" s="166"/>
      <c r="E1637" s="163"/>
      <c r="F1637" s="210"/>
      <c r="G1637" s="164"/>
      <c r="H1637" s="210"/>
    </row>
    <row r="1638" spans="1:8">
      <c r="A1638" s="225"/>
      <c r="B1638" s="118"/>
      <c r="C1638" s="166"/>
      <c r="D1638" s="166"/>
      <c r="E1638" s="163"/>
      <c r="F1638" s="210"/>
      <c r="G1638" s="164"/>
      <c r="H1638" s="210"/>
    </row>
    <row r="1639" spans="1:8">
      <c r="A1639" s="225"/>
      <c r="B1639" s="118"/>
      <c r="C1639" s="166"/>
      <c r="D1639" s="166"/>
      <c r="E1639" s="163"/>
      <c r="F1639" s="210"/>
      <c r="G1639" s="164"/>
      <c r="H1639" s="210"/>
    </row>
    <row r="1640" spans="1:8">
      <c r="A1640" s="225"/>
      <c r="B1640" s="118"/>
      <c r="C1640" s="166"/>
      <c r="D1640" s="166"/>
      <c r="E1640" s="163"/>
      <c r="F1640" s="210"/>
      <c r="G1640" s="164"/>
      <c r="H1640" s="210"/>
    </row>
    <row r="1641" spans="1:8">
      <c r="A1641" s="225"/>
      <c r="B1641" s="118"/>
      <c r="C1641" s="166"/>
      <c r="D1641" s="166"/>
      <c r="E1641" s="163"/>
      <c r="F1641" s="210"/>
      <c r="G1641" s="164"/>
      <c r="H1641" s="210"/>
    </row>
    <row r="1642" spans="1:8">
      <c r="A1642" s="225"/>
      <c r="B1642" s="118"/>
      <c r="C1642" s="166"/>
      <c r="D1642" s="166"/>
      <c r="E1642" s="163"/>
      <c r="F1642" s="210"/>
      <c r="G1642" s="164"/>
      <c r="H1642" s="210"/>
    </row>
    <row r="1643" spans="1:8">
      <c r="A1643" s="225"/>
      <c r="B1643" s="118"/>
      <c r="C1643" s="166"/>
      <c r="D1643" s="166"/>
      <c r="E1643" s="163"/>
      <c r="F1643" s="210"/>
      <c r="G1643" s="164"/>
      <c r="H1643" s="210"/>
    </row>
    <row r="1644" spans="1:8">
      <c r="A1644" s="225"/>
      <c r="B1644" s="118"/>
      <c r="C1644" s="166"/>
      <c r="D1644" s="166"/>
      <c r="E1644" s="163"/>
      <c r="F1644" s="210"/>
      <c r="G1644" s="164"/>
      <c r="H1644" s="210"/>
    </row>
    <row r="1645" spans="1:8">
      <c r="A1645" s="225"/>
      <c r="B1645" s="118"/>
      <c r="C1645" s="166"/>
      <c r="D1645" s="166"/>
      <c r="E1645" s="163"/>
      <c r="F1645" s="210"/>
      <c r="G1645" s="164"/>
      <c r="H1645" s="210"/>
    </row>
    <row r="1646" spans="1:8">
      <c r="A1646" s="225"/>
      <c r="B1646" s="118"/>
      <c r="C1646" s="166"/>
      <c r="D1646" s="166"/>
      <c r="E1646" s="163"/>
      <c r="F1646" s="210"/>
      <c r="G1646" s="164"/>
      <c r="H1646" s="210"/>
    </row>
    <row r="1647" spans="1:8">
      <c r="A1647" s="225"/>
      <c r="B1647" s="118"/>
      <c r="C1647" s="166"/>
      <c r="D1647" s="166"/>
      <c r="E1647" s="163"/>
      <c r="F1647" s="210"/>
      <c r="G1647" s="164"/>
      <c r="H1647" s="210"/>
    </row>
    <row r="1648" spans="1:8">
      <c r="A1648" s="225"/>
      <c r="B1648" s="118"/>
      <c r="C1648" s="166"/>
      <c r="D1648" s="166"/>
      <c r="E1648" s="163"/>
      <c r="F1648" s="210"/>
      <c r="G1648" s="164"/>
      <c r="H1648" s="210"/>
    </row>
    <row r="1649" spans="1:8">
      <c r="A1649" s="225"/>
      <c r="B1649" s="118"/>
      <c r="C1649" s="166"/>
      <c r="D1649" s="166"/>
      <c r="E1649" s="163"/>
      <c r="F1649" s="210"/>
      <c r="G1649" s="164"/>
      <c r="H1649" s="210"/>
    </row>
    <row r="1650" spans="1:8">
      <c r="A1650" s="225"/>
      <c r="B1650" s="118"/>
      <c r="C1650" s="166"/>
      <c r="D1650" s="166"/>
      <c r="E1650" s="163"/>
      <c r="F1650" s="210"/>
      <c r="G1650" s="164"/>
      <c r="H1650" s="210"/>
    </row>
    <row r="1651" spans="1:8">
      <c r="A1651" s="225"/>
      <c r="B1651" s="118"/>
      <c r="C1651" s="166"/>
      <c r="D1651" s="166"/>
      <c r="E1651" s="163"/>
      <c r="F1651" s="210"/>
      <c r="G1651" s="164"/>
      <c r="H1651" s="210"/>
    </row>
    <row r="1652" spans="1:8">
      <c r="A1652" s="225"/>
      <c r="B1652" s="118"/>
      <c r="C1652" s="166"/>
      <c r="D1652" s="166"/>
      <c r="E1652" s="163"/>
      <c r="F1652" s="210"/>
      <c r="G1652" s="164"/>
      <c r="H1652" s="210"/>
    </row>
    <row r="1653" spans="1:8">
      <c r="A1653" s="225"/>
      <c r="B1653" s="118"/>
      <c r="C1653" s="166"/>
      <c r="D1653" s="166"/>
      <c r="E1653" s="163"/>
      <c r="F1653" s="210"/>
      <c r="G1653" s="164"/>
      <c r="H1653" s="210"/>
    </row>
    <row r="1654" spans="1:8">
      <c r="A1654" s="225"/>
      <c r="B1654" s="118"/>
      <c r="C1654" s="166"/>
      <c r="D1654" s="166"/>
      <c r="E1654" s="163"/>
      <c r="F1654" s="210"/>
      <c r="G1654" s="164"/>
      <c r="H1654" s="210"/>
    </row>
    <row r="1655" spans="1:8">
      <c r="A1655" s="225"/>
      <c r="B1655" s="118"/>
      <c r="C1655" s="166"/>
      <c r="D1655" s="166"/>
      <c r="E1655" s="163"/>
      <c r="F1655" s="210"/>
      <c r="G1655" s="164"/>
      <c r="H1655" s="210"/>
    </row>
    <row r="1656" spans="1:8">
      <c r="A1656" s="225"/>
      <c r="B1656" s="118"/>
      <c r="C1656" s="166"/>
      <c r="D1656" s="166"/>
      <c r="E1656" s="163"/>
      <c r="F1656" s="210"/>
      <c r="G1656" s="164"/>
      <c r="H1656" s="210"/>
    </row>
    <row r="1657" spans="1:8">
      <c r="A1657" s="225"/>
      <c r="B1657" s="118"/>
      <c r="C1657" s="166"/>
      <c r="D1657" s="166"/>
      <c r="E1657" s="163"/>
      <c r="F1657" s="210"/>
      <c r="G1657" s="164"/>
      <c r="H1657" s="210"/>
    </row>
    <row r="1658" spans="1:8">
      <c r="A1658" s="225"/>
      <c r="B1658" s="118"/>
      <c r="C1658" s="166"/>
      <c r="D1658" s="166"/>
      <c r="E1658" s="163"/>
      <c r="F1658" s="210"/>
      <c r="G1658" s="164"/>
      <c r="H1658" s="210"/>
    </row>
    <row r="1659" spans="1:8">
      <c r="A1659" s="225"/>
      <c r="B1659" s="118"/>
      <c r="C1659" s="166"/>
      <c r="D1659" s="166"/>
      <c r="E1659" s="163"/>
      <c r="F1659" s="210"/>
      <c r="G1659" s="164"/>
      <c r="H1659" s="210"/>
    </row>
    <row r="1660" spans="1:8">
      <c r="A1660" s="225"/>
      <c r="B1660" s="118"/>
      <c r="C1660" s="166"/>
      <c r="D1660" s="166"/>
      <c r="E1660" s="163"/>
      <c r="F1660" s="210"/>
      <c r="G1660" s="164"/>
      <c r="H1660" s="210"/>
    </row>
    <row r="1661" spans="1:8">
      <c r="A1661" s="225"/>
      <c r="B1661" s="118"/>
      <c r="C1661" s="166"/>
      <c r="D1661" s="166"/>
      <c r="E1661" s="163"/>
      <c r="F1661" s="210"/>
      <c r="G1661" s="164"/>
      <c r="H1661" s="210"/>
    </row>
    <row r="1662" spans="1:8">
      <c r="A1662" s="225"/>
      <c r="B1662" s="118"/>
      <c r="C1662" s="166"/>
      <c r="D1662" s="166"/>
      <c r="E1662" s="163"/>
      <c r="F1662" s="210"/>
      <c r="G1662" s="164"/>
      <c r="H1662" s="210"/>
    </row>
    <row r="1663" spans="1:8">
      <c r="A1663" s="225"/>
      <c r="B1663" s="118"/>
      <c r="C1663" s="166"/>
      <c r="D1663" s="166"/>
      <c r="E1663" s="163"/>
      <c r="F1663" s="210"/>
      <c r="G1663" s="164"/>
      <c r="H1663" s="210"/>
    </row>
    <row r="1664" spans="1:8">
      <c r="A1664" s="225"/>
      <c r="B1664" s="118"/>
      <c r="C1664" s="166"/>
      <c r="D1664" s="166"/>
      <c r="E1664" s="163"/>
      <c r="F1664" s="210"/>
      <c r="G1664" s="164"/>
      <c r="H1664" s="210"/>
    </row>
    <row r="1665" spans="1:8">
      <c r="A1665" s="225"/>
      <c r="B1665" s="118"/>
      <c r="C1665" s="166"/>
      <c r="D1665" s="166"/>
      <c r="E1665" s="163"/>
      <c r="F1665" s="210"/>
      <c r="G1665" s="164"/>
      <c r="H1665" s="210"/>
    </row>
    <row r="1666" spans="1:8">
      <c r="A1666" s="225"/>
      <c r="B1666" s="118"/>
      <c r="C1666" s="166"/>
      <c r="D1666" s="166"/>
      <c r="E1666" s="163"/>
      <c r="F1666" s="210"/>
      <c r="G1666" s="164"/>
      <c r="H1666" s="210"/>
    </row>
    <row r="1667" spans="1:8">
      <c r="A1667" s="225"/>
      <c r="B1667" s="118"/>
      <c r="C1667" s="166"/>
      <c r="D1667" s="166"/>
      <c r="E1667" s="163"/>
      <c r="F1667" s="210"/>
      <c r="G1667" s="164"/>
      <c r="H1667" s="210"/>
    </row>
    <row r="1668" spans="1:8">
      <c r="A1668" s="225"/>
      <c r="B1668" s="118"/>
      <c r="C1668" s="166"/>
      <c r="D1668" s="166"/>
      <c r="E1668" s="163"/>
      <c r="F1668" s="210"/>
      <c r="G1668" s="164"/>
      <c r="H1668" s="210"/>
    </row>
    <row r="1669" spans="1:8">
      <c r="A1669" s="225"/>
      <c r="B1669" s="118"/>
      <c r="C1669" s="166"/>
      <c r="D1669" s="166"/>
      <c r="E1669" s="163"/>
      <c r="F1669" s="210"/>
      <c r="G1669" s="164"/>
      <c r="H1669" s="210"/>
    </row>
    <row r="1670" spans="1:8">
      <c r="A1670" s="225"/>
      <c r="B1670" s="118"/>
      <c r="C1670" s="166"/>
      <c r="D1670" s="166"/>
      <c r="E1670" s="163"/>
      <c r="F1670" s="210"/>
      <c r="G1670" s="164"/>
      <c r="H1670" s="210"/>
    </row>
    <row r="1671" spans="1:8">
      <c r="A1671" s="225"/>
      <c r="B1671" s="118"/>
      <c r="C1671" s="166"/>
      <c r="D1671" s="166"/>
      <c r="E1671" s="163"/>
      <c r="F1671" s="210"/>
      <c r="G1671" s="164"/>
      <c r="H1671" s="210"/>
    </row>
    <row r="1672" spans="1:8">
      <c r="A1672" s="225"/>
      <c r="B1672" s="118"/>
      <c r="C1672" s="166"/>
      <c r="D1672" s="166"/>
      <c r="E1672" s="163"/>
      <c r="F1672" s="210"/>
      <c r="G1672" s="164"/>
      <c r="H1672" s="210"/>
    </row>
    <row r="1673" spans="1:8">
      <c r="A1673" s="225"/>
      <c r="B1673" s="118"/>
      <c r="C1673" s="166"/>
      <c r="D1673" s="166"/>
      <c r="E1673" s="163"/>
      <c r="F1673" s="210"/>
      <c r="G1673" s="164"/>
      <c r="H1673" s="210"/>
    </row>
    <row r="1674" spans="1:8">
      <c r="A1674" s="225"/>
      <c r="B1674" s="118"/>
      <c r="C1674" s="166"/>
      <c r="D1674" s="166"/>
      <c r="E1674" s="163"/>
      <c r="F1674" s="210"/>
      <c r="G1674" s="164"/>
      <c r="H1674" s="210"/>
    </row>
    <row r="1675" spans="1:8">
      <c r="A1675" s="225"/>
      <c r="B1675" s="118"/>
      <c r="C1675" s="166"/>
      <c r="D1675" s="166"/>
      <c r="E1675" s="163"/>
      <c r="F1675" s="210"/>
      <c r="G1675" s="164"/>
      <c r="H1675" s="210"/>
    </row>
    <row r="1676" spans="1:8">
      <c r="A1676" s="225"/>
      <c r="B1676" s="118"/>
      <c r="C1676" s="166"/>
      <c r="D1676" s="166"/>
      <c r="E1676" s="163"/>
      <c r="F1676" s="210"/>
      <c r="G1676" s="164"/>
      <c r="H1676" s="210"/>
    </row>
    <row r="1677" spans="1:8">
      <c r="A1677" s="225"/>
      <c r="B1677" s="118"/>
      <c r="C1677" s="166"/>
      <c r="D1677" s="166"/>
      <c r="E1677" s="163"/>
      <c r="F1677" s="210"/>
      <c r="G1677" s="164"/>
      <c r="H1677" s="210"/>
    </row>
    <row r="1678" spans="1:8">
      <c r="A1678" s="225"/>
      <c r="B1678" s="118"/>
      <c r="C1678" s="166"/>
      <c r="D1678" s="166"/>
      <c r="E1678" s="163"/>
      <c r="F1678" s="210"/>
      <c r="G1678" s="164"/>
      <c r="H1678" s="210"/>
    </row>
    <row r="1679" spans="1:8">
      <c r="A1679" s="225"/>
      <c r="B1679" s="118"/>
      <c r="C1679" s="166"/>
      <c r="D1679" s="166"/>
      <c r="E1679" s="163"/>
      <c r="F1679" s="210"/>
      <c r="G1679" s="164"/>
      <c r="H1679" s="210"/>
    </row>
    <row r="1680" spans="1:8">
      <c r="A1680" s="225"/>
      <c r="B1680" s="118"/>
      <c r="C1680" s="166"/>
      <c r="D1680" s="166"/>
      <c r="E1680" s="163"/>
      <c r="F1680" s="210"/>
      <c r="G1680" s="164"/>
      <c r="H1680" s="210"/>
    </row>
    <row r="1681" spans="1:8">
      <c r="A1681" s="225"/>
      <c r="B1681" s="118"/>
      <c r="C1681" s="166"/>
      <c r="D1681" s="166"/>
      <c r="E1681" s="163"/>
      <c r="F1681" s="210"/>
      <c r="G1681" s="164"/>
      <c r="H1681" s="210"/>
    </row>
    <row r="1682" spans="1:8">
      <c r="A1682" s="225"/>
      <c r="B1682" s="118"/>
      <c r="C1682" s="166"/>
      <c r="D1682" s="166"/>
      <c r="E1682" s="163"/>
      <c r="F1682" s="210"/>
      <c r="G1682" s="164"/>
      <c r="H1682" s="210"/>
    </row>
    <row r="1683" spans="1:8">
      <c r="A1683" s="225"/>
      <c r="B1683" s="118"/>
      <c r="C1683" s="166"/>
      <c r="D1683" s="166"/>
      <c r="E1683" s="163"/>
      <c r="F1683" s="210"/>
      <c r="G1683" s="164"/>
      <c r="H1683" s="210"/>
    </row>
    <row r="1684" spans="1:8">
      <c r="A1684" s="225"/>
      <c r="B1684" s="118"/>
      <c r="C1684" s="166"/>
      <c r="D1684" s="166"/>
      <c r="E1684" s="163"/>
      <c r="F1684" s="210"/>
      <c r="G1684" s="164"/>
      <c r="H1684" s="210"/>
    </row>
    <row r="1685" spans="1:8">
      <c r="A1685" s="225"/>
      <c r="B1685" s="118"/>
      <c r="C1685" s="166"/>
      <c r="D1685" s="166"/>
      <c r="E1685" s="163"/>
      <c r="F1685" s="210"/>
      <c r="G1685" s="164"/>
      <c r="H1685" s="210"/>
    </row>
    <row r="1686" spans="1:8">
      <c r="A1686" s="225"/>
      <c r="B1686" s="118"/>
      <c r="C1686" s="166"/>
      <c r="D1686" s="166"/>
      <c r="E1686" s="163"/>
      <c r="F1686" s="210"/>
      <c r="G1686" s="164"/>
      <c r="H1686" s="210"/>
    </row>
    <row r="1687" spans="1:8">
      <c r="A1687" s="225"/>
      <c r="B1687" s="118"/>
      <c r="C1687" s="166"/>
      <c r="D1687" s="166"/>
      <c r="E1687" s="163"/>
      <c r="F1687" s="210"/>
      <c r="G1687" s="164"/>
      <c r="H1687" s="210"/>
    </row>
    <row r="1688" spans="1:8">
      <c r="A1688" s="225"/>
      <c r="B1688" s="118"/>
      <c r="C1688" s="166"/>
      <c r="D1688" s="166"/>
      <c r="E1688" s="163"/>
      <c r="F1688" s="210"/>
      <c r="G1688" s="164"/>
      <c r="H1688" s="210"/>
    </row>
    <row r="1689" spans="1:8">
      <c r="A1689" s="225"/>
      <c r="B1689" s="118"/>
      <c r="C1689" s="166"/>
      <c r="D1689" s="166"/>
      <c r="E1689" s="163"/>
      <c r="F1689" s="210"/>
      <c r="G1689" s="164"/>
      <c r="H1689" s="210"/>
    </row>
    <row r="1690" spans="1:8">
      <c r="A1690" s="225"/>
      <c r="B1690" s="118"/>
      <c r="C1690" s="166"/>
      <c r="D1690" s="166"/>
      <c r="E1690" s="163"/>
      <c r="F1690" s="210"/>
      <c r="G1690" s="164"/>
      <c r="H1690" s="210"/>
    </row>
    <row r="1691" spans="1:8">
      <c r="A1691" s="225"/>
      <c r="B1691" s="118"/>
      <c r="C1691" s="166"/>
      <c r="D1691" s="166"/>
      <c r="E1691" s="163"/>
      <c r="F1691" s="210"/>
      <c r="G1691" s="164"/>
      <c r="H1691" s="210"/>
    </row>
    <row r="1692" spans="1:8">
      <c r="A1692" s="225"/>
      <c r="B1692" s="118"/>
      <c r="C1692" s="166"/>
      <c r="D1692" s="166"/>
      <c r="E1692" s="163"/>
      <c r="F1692" s="210"/>
      <c r="G1692" s="164"/>
      <c r="H1692" s="210"/>
    </row>
    <row r="1693" spans="1:8">
      <c r="A1693" s="225"/>
      <c r="B1693" s="118"/>
      <c r="C1693" s="166"/>
      <c r="D1693" s="166"/>
      <c r="E1693" s="163"/>
      <c r="F1693" s="210"/>
      <c r="G1693" s="164"/>
      <c r="H1693" s="210"/>
    </row>
    <row r="1694" spans="1:8">
      <c r="A1694" s="225"/>
      <c r="B1694" s="118"/>
      <c r="C1694" s="166"/>
      <c r="D1694" s="166"/>
      <c r="E1694" s="163"/>
      <c r="F1694" s="210"/>
      <c r="G1694" s="164"/>
      <c r="H1694" s="210"/>
    </row>
    <row r="1695" spans="1:8">
      <c r="A1695" s="225"/>
      <c r="B1695" s="118"/>
      <c r="C1695" s="166"/>
      <c r="D1695" s="166"/>
      <c r="E1695" s="163"/>
      <c r="F1695" s="210"/>
      <c r="G1695" s="164"/>
      <c r="H1695" s="210"/>
    </row>
    <row r="1696" spans="1:8">
      <c r="A1696" s="225"/>
      <c r="B1696" s="118"/>
      <c r="C1696" s="166"/>
      <c r="D1696" s="166"/>
      <c r="E1696" s="163"/>
      <c r="F1696" s="210"/>
      <c r="G1696" s="164"/>
      <c r="H1696" s="210"/>
    </row>
    <row r="1697" spans="1:8">
      <c r="A1697" s="225"/>
      <c r="B1697" s="118"/>
      <c r="C1697" s="166"/>
      <c r="D1697" s="166"/>
      <c r="E1697" s="163"/>
      <c r="F1697" s="210"/>
      <c r="G1697" s="164"/>
      <c r="H1697" s="210"/>
    </row>
    <row r="1698" spans="1:8">
      <c r="A1698" s="225"/>
      <c r="B1698" s="118"/>
      <c r="C1698" s="166"/>
      <c r="D1698" s="166"/>
      <c r="E1698" s="163"/>
      <c r="F1698" s="210"/>
      <c r="G1698" s="164"/>
      <c r="H1698" s="210"/>
    </row>
    <row r="1699" spans="1:8">
      <c r="A1699" s="225"/>
      <c r="B1699" s="118"/>
      <c r="C1699" s="166"/>
      <c r="D1699" s="166"/>
      <c r="E1699" s="163"/>
      <c r="F1699" s="210"/>
      <c r="G1699" s="164"/>
      <c r="H1699" s="210"/>
    </row>
    <row r="1700" spans="1:8">
      <c r="A1700" s="225"/>
      <c r="B1700" s="118"/>
      <c r="C1700" s="166"/>
      <c r="D1700" s="166"/>
      <c r="E1700" s="163"/>
      <c r="F1700" s="210"/>
      <c r="G1700" s="164"/>
      <c r="H1700" s="210"/>
    </row>
    <row r="1701" spans="1:8">
      <c r="A1701" s="225"/>
      <c r="B1701" s="118"/>
      <c r="C1701" s="166"/>
      <c r="D1701" s="166"/>
      <c r="E1701" s="163"/>
      <c r="F1701" s="210"/>
      <c r="G1701" s="164"/>
      <c r="H1701" s="210"/>
    </row>
    <row r="1702" spans="1:8">
      <c r="A1702" s="225"/>
      <c r="B1702" s="118"/>
      <c r="C1702" s="166"/>
      <c r="D1702" s="166"/>
      <c r="E1702" s="163"/>
      <c r="F1702" s="210"/>
      <c r="G1702" s="164"/>
      <c r="H1702" s="210"/>
    </row>
    <row r="1703" spans="1:8">
      <c r="A1703" s="225"/>
      <c r="B1703" s="118"/>
      <c r="C1703" s="166"/>
      <c r="D1703" s="166"/>
      <c r="E1703" s="163"/>
      <c r="F1703" s="210"/>
      <c r="G1703" s="164"/>
      <c r="H1703" s="210"/>
    </row>
    <row r="1704" spans="1:8">
      <c r="A1704" s="225"/>
      <c r="B1704" s="118"/>
      <c r="C1704" s="166"/>
      <c r="D1704" s="166"/>
      <c r="E1704" s="163"/>
      <c r="F1704" s="210"/>
      <c r="G1704" s="164"/>
      <c r="H1704" s="210"/>
    </row>
    <row r="1705" spans="1:8">
      <c r="A1705" s="225"/>
      <c r="B1705" s="118"/>
      <c r="C1705" s="166"/>
      <c r="D1705" s="166"/>
      <c r="E1705" s="163"/>
      <c r="F1705" s="210"/>
      <c r="G1705" s="164"/>
      <c r="H1705" s="210"/>
    </row>
    <row r="1706" spans="1:8">
      <c r="A1706" s="225"/>
      <c r="B1706" s="118"/>
      <c r="C1706" s="166"/>
      <c r="D1706" s="166"/>
      <c r="E1706" s="163"/>
      <c r="F1706" s="210"/>
      <c r="G1706" s="164"/>
      <c r="H1706" s="210"/>
    </row>
    <row r="1707" spans="1:8">
      <c r="A1707" s="225"/>
      <c r="B1707" s="118"/>
      <c r="C1707" s="166"/>
      <c r="D1707" s="166"/>
      <c r="E1707" s="163"/>
      <c r="F1707" s="210"/>
      <c r="G1707" s="164"/>
      <c r="H1707" s="210"/>
    </row>
    <row r="1708" spans="1:8">
      <c r="A1708" s="225"/>
      <c r="B1708" s="118"/>
      <c r="C1708" s="166"/>
      <c r="D1708" s="166"/>
      <c r="E1708" s="163"/>
      <c r="F1708" s="210"/>
      <c r="G1708" s="164"/>
      <c r="H1708" s="210"/>
    </row>
    <row r="1709" spans="1:8">
      <c r="A1709" s="225"/>
      <c r="B1709" s="118"/>
      <c r="C1709" s="166"/>
      <c r="D1709" s="166"/>
      <c r="E1709" s="163"/>
      <c r="F1709" s="210"/>
      <c r="G1709" s="164"/>
      <c r="H1709" s="210"/>
    </row>
    <row r="1710" spans="1:8">
      <c r="A1710" s="225"/>
      <c r="B1710" s="118"/>
      <c r="C1710" s="166"/>
      <c r="D1710" s="166"/>
      <c r="E1710" s="163"/>
      <c r="F1710" s="210"/>
      <c r="G1710" s="164"/>
      <c r="H1710" s="210"/>
    </row>
    <row r="1711" spans="1:8">
      <c r="A1711" s="225"/>
      <c r="B1711" s="118"/>
      <c r="C1711" s="166"/>
      <c r="D1711" s="166"/>
      <c r="E1711" s="163"/>
      <c r="F1711" s="210"/>
      <c r="G1711" s="164"/>
      <c r="H1711" s="210"/>
    </row>
    <row r="1712" spans="1:8">
      <c r="A1712" s="225"/>
      <c r="B1712" s="118"/>
      <c r="C1712" s="166"/>
      <c r="D1712" s="166"/>
      <c r="E1712" s="163"/>
      <c r="F1712" s="210"/>
      <c r="G1712" s="164"/>
      <c r="H1712" s="210"/>
    </row>
    <row r="1713" spans="1:8">
      <c r="A1713" s="225"/>
      <c r="B1713" s="118"/>
      <c r="C1713" s="166"/>
      <c r="D1713" s="166"/>
      <c r="E1713" s="163"/>
      <c r="F1713" s="210"/>
      <c r="G1713" s="164"/>
      <c r="H1713" s="210"/>
    </row>
    <row r="1714" spans="1:8">
      <c r="A1714" s="225"/>
      <c r="B1714" s="118"/>
      <c r="C1714" s="166"/>
      <c r="D1714" s="166"/>
      <c r="E1714" s="163"/>
      <c r="F1714" s="210"/>
      <c r="G1714" s="164"/>
      <c r="H1714" s="210"/>
    </row>
    <row r="1715" spans="1:8">
      <c r="A1715" s="225"/>
      <c r="B1715" s="118"/>
      <c r="C1715" s="166"/>
      <c r="D1715" s="166"/>
      <c r="E1715" s="163"/>
      <c r="F1715" s="210"/>
      <c r="G1715" s="164"/>
      <c r="H1715" s="210"/>
    </row>
    <row r="1716" spans="1:8">
      <c r="A1716" s="225"/>
      <c r="B1716" s="118"/>
      <c r="C1716" s="166"/>
      <c r="D1716" s="166"/>
      <c r="E1716" s="163"/>
      <c r="F1716" s="210"/>
      <c r="G1716" s="164"/>
      <c r="H1716" s="210"/>
    </row>
    <row r="1717" spans="1:8">
      <c r="A1717" s="225"/>
      <c r="B1717" s="118"/>
      <c r="C1717" s="166"/>
      <c r="D1717" s="166"/>
      <c r="E1717" s="163"/>
      <c r="F1717" s="210"/>
      <c r="G1717" s="164"/>
      <c r="H1717" s="210"/>
    </row>
    <row r="1718" spans="1:8">
      <c r="A1718" s="225"/>
      <c r="B1718" s="118"/>
      <c r="C1718" s="166"/>
      <c r="D1718" s="166"/>
      <c r="E1718" s="163"/>
      <c r="F1718" s="210"/>
      <c r="G1718" s="164"/>
      <c r="H1718" s="210"/>
    </row>
    <row r="1719" spans="1:8">
      <c r="A1719" s="225"/>
      <c r="B1719" s="118"/>
      <c r="C1719" s="166"/>
      <c r="D1719" s="166"/>
      <c r="E1719" s="163"/>
      <c r="F1719" s="210"/>
      <c r="G1719" s="164"/>
      <c r="H1719" s="210"/>
    </row>
    <row r="1720" spans="1:8">
      <c r="A1720" s="225"/>
      <c r="B1720" s="118"/>
      <c r="C1720" s="166"/>
      <c r="D1720" s="166"/>
      <c r="E1720" s="163"/>
      <c r="F1720" s="210"/>
      <c r="G1720" s="164"/>
      <c r="H1720" s="210"/>
    </row>
    <row r="1721" spans="1:8">
      <c r="A1721" s="225"/>
      <c r="B1721" s="118"/>
      <c r="C1721" s="166"/>
      <c r="D1721" s="166"/>
      <c r="E1721" s="163"/>
      <c r="F1721" s="210"/>
      <c r="G1721" s="164"/>
      <c r="H1721" s="210"/>
    </row>
    <row r="1722" spans="1:8">
      <c r="A1722" s="225"/>
      <c r="B1722" s="118"/>
      <c r="C1722" s="166"/>
      <c r="D1722" s="166"/>
      <c r="E1722" s="163"/>
      <c r="F1722" s="210"/>
      <c r="G1722" s="164"/>
      <c r="H1722" s="210"/>
    </row>
    <row r="1723" spans="1:8">
      <c r="A1723" s="225"/>
      <c r="B1723" s="118"/>
      <c r="C1723" s="166"/>
      <c r="D1723" s="166"/>
      <c r="E1723" s="163"/>
      <c r="F1723" s="210"/>
      <c r="G1723" s="164"/>
      <c r="H1723" s="210"/>
    </row>
    <row r="1724" spans="1:8">
      <c r="A1724" s="225"/>
      <c r="B1724" s="118"/>
      <c r="C1724" s="166"/>
      <c r="D1724" s="166"/>
      <c r="E1724" s="163"/>
      <c r="F1724" s="210"/>
      <c r="G1724" s="164"/>
      <c r="H1724" s="210"/>
    </row>
    <row r="1725" spans="1:8">
      <c r="A1725" s="225"/>
      <c r="B1725" s="118"/>
      <c r="C1725" s="166"/>
      <c r="D1725" s="166"/>
      <c r="E1725" s="163"/>
      <c r="F1725" s="210"/>
      <c r="G1725" s="164"/>
      <c r="H1725" s="210"/>
    </row>
    <row r="1726" spans="1:8">
      <c r="A1726" s="225"/>
      <c r="B1726" s="118"/>
      <c r="C1726" s="166"/>
      <c r="D1726" s="166"/>
      <c r="E1726" s="163"/>
      <c r="F1726" s="210"/>
      <c r="G1726" s="164"/>
      <c r="H1726" s="210"/>
    </row>
    <row r="1727" spans="1:8">
      <c r="A1727" s="225"/>
      <c r="B1727" s="118"/>
      <c r="C1727" s="166"/>
      <c r="D1727" s="166"/>
      <c r="E1727" s="163"/>
      <c r="F1727" s="210"/>
      <c r="G1727" s="164"/>
      <c r="H1727" s="210"/>
    </row>
    <row r="1728" spans="1:8">
      <c r="A1728" s="225"/>
      <c r="B1728" s="118"/>
      <c r="C1728" s="166"/>
      <c r="D1728" s="166"/>
      <c r="E1728" s="163"/>
      <c r="F1728" s="210"/>
      <c r="G1728" s="164"/>
      <c r="H1728" s="210"/>
    </row>
    <row r="1729" spans="1:8">
      <c r="A1729" s="225"/>
      <c r="B1729" s="580"/>
      <c r="C1729" s="579"/>
      <c r="H1729" s="325"/>
    </row>
    <row r="1730" spans="1:8">
      <c r="A1730" s="225"/>
      <c r="B1730" s="580"/>
      <c r="C1730" s="579"/>
      <c r="H1730" s="325"/>
    </row>
    <row r="1731" spans="1:8">
      <c r="A1731" s="225"/>
      <c r="B1731" s="580"/>
      <c r="C1731" s="579"/>
      <c r="H1731" s="325"/>
    </row>
    <row r="1732" spans="1:8">
      <c r="A1732" s="225"/>
      <c r="B1732" s="580"/>
      <c r="C1732" s="579"/>
      <c r="H1732" s="325"/>
    </row>
    <row r="1733" spans="1:8">
      <c r="A1733" s="225"/>
      <c r="B1733" s="580"/>
      <c r="C1733" s="579"/>
      <c r="H1733" s="325"/>
    </row>
    <row r="1734" spans="1:8">
      <c r="A1734" s="225"/>
      <c r="B1734" s="580"/>
      <c r="C1734" s="579"/>
      <c r="H1734" s="325"/>
    </row>
    <row r="1735" spans="1:8">
      <c r="A1735" s="225"/>
      <c r="B1735" s="580"/>
      <c r="C1735" s="579"/>
      <c r="H1735" s="325"/>
    </row>
    <row r="1736" spans="1:8">
      <c r="A1736" s="225"/>
      <c r="B1736" s="580"/>
      <c r="C1736" s="579"/>
      <c r="H1736" s="325"/>
    </row>
    <row r="1737" spans="1:8">
      <c r="A1737" s="225"/>
      <c r="B1737" s="580"/>
      <c r="C1737" s="579"/>
      <c r="H1737" s="325"/>
    </row>
    <row r="1738" spans="1:8">
      <c r="A1738" s="225"/>
      <c r="B1738" s="580"/>
      <c r="C1738" s="579"/>
      <c r="H1738" s="325"/>
    </row>
    <row r="1739" spans="1:8">
      <c r="A1739" s="225"/>
      <c r="B1739" s="580"/>
      <c r="C1739" s="579"/>
      <c r="H1739" s="325"/>
    </row>
    <row r="1740" spans="1:8">
      <c r="A1740" s="225"/>
      <c r="B1740" s="580"/>
      <c r="C1740" s="579"/>
      <c r="H1740" s="325"/>
    </row>
    <row r="1741" spans="1:8">
      <c r="A1741" s="225"/>
      <c r="B1741" s="580"/>
      <c r="C1741" s="579"/>
      <c r="H1741" s="325"/>
    </row>
    <row r="1742" spans="1:8">
      <c r="A1742" s="225"/>
      <c r="B1742" s="580"/>
      <c r="C1742" s="579"/>
      <c r="H1742" s="325"/>
    </row>
    <row r="1743" spans="1:8">
      <c r="A1743" s="225"/>
      <c r="B1743" s="580"/>
      <c r="C1743" s="579"/>
      <c r="H1743" s="325"/>
    </row>
    <row r="1744" spans="1:8">
      <c r="A1744" s="225"/>
      <c r="B1744" s="580"/>
      <c r="C1744" s="579"/>
      <c r="H1744" s="325"/>
    </row>
    <row r="1745" spans="1:8">
      <c r="A1745" s="225"/>
      <c r="B1745" s="580"/>
      <c r="C1745" s="579"/>
      <c r="H1745" s="325"/>
    </row>
    <row r="1746" spans="1:8">
      <c r="A1746" s="225"/>
      <c r="B1746" s="580"/>
      <c r="C1746" s="579"/>
      <c r="H1746" s="325"/>
    </row>
    <row r="1747" spans="1:8">
      <c r="A1747" s="225"/>
      <c r="B1747" s="580"/>
      <c r="C1747" s="579"/>
      <c r="H1747" s="325"/>
    </row>
    <row r="1748" spans="1:8">
      <c r="A1748" s="225"/>
      <c r="B1748" s="580"/>
      <c r="C1748" s="579"/>
      <c r="H1748" s="325"/>
    </row>
    <row r="1749" spans="1:8">
      <c r="A1749" s="225"/>
      <c r="B1749" s="580"/>
      <c r="C1749" s="579"/>
      <c r="H1749" s="325"/>
    </row>
    <row r="1750" spans="1:8">
      <c r="A1750" s="225"/>
      <c r="B1750" s="580"/>
      <c r="C1750" s="579"/>
      <c r="H1750" s="325"/>
    </row>
    <row r="1751" spans="1:8">
      <c r="A1751" s="225"/>
      <c r="B1751" s="580"/>
      <c r="C1751" s="579"/>
      <c r="H1751" s="325"/>
    </row>
    <row r="1752" spans="1:8">
      <c r="A1752" s="225"/>
      <c r="B1752" s="580"/>
      <c r="C1752" s="579"/>
      <c r="H1752" s="325"/>
    </row>
    <row r="1753" spans="1:8">
      <c r="A1753" s="225"/>
      <c r="B1753" s="580"/>
      <c r="C1753" s="579"/>
      <c r="H1753" s="325"/>
    </row>
    <row r="1754" spans="1:8">
      <c r="A1754" s="225"/>
      <c r="B1754" s="580"/>
      <c r="C1754" s="579"/>
      <c r="H1754" s="325"/>
    </row>
    <row r="1755" spans="1:8">
      <c r="A1755" s="225"/>
      <c r="B1755" s="580"/>
      <c r="C1755" s="579"/>
      <c r="H1755" s="325"/>
    </row>
    <row r="1756" spans="1:8">
      <c r="A1756" s="225"/>
      <c r="B1756" s="580"/>
      <c r="C1756" s="579"/>
      <c r="H1756" s="325"/>
    </row>
    <row r="1757" spans="1:8">
      <c r="A1757" s="225"/>
      <c r="B1757" s="580"/>
      <c r="C1757" s="579"/>
      <c r="H1757" s="325"/>
    </row>
    <row r="1758" spans="1:8">
      <c r="A1758" s="225"/>
      <c r="B1758" s="580"/>
      <c r="C1758" s="579"/>
      <c r="H1758" s="325"/>
    </row>
    <row r="1759" spans="1:8">
      <c r="A1759" s="225"/>
      <c r="B1759" s="580"/>
      <c r="C1759" s="579"/>
      <c r="H1759" s="325"/>
    </row>
    <row r="1760" spans="1:8">
      <c r="A1760" s="225"/>
      <c r="B1760" s="580"/>
      <c r="C1760" s="579"/>
      <c r="H1760" s="325"/>
    </row>
    <row r="1761" spans="1:8">
      <c r="A1761" s="225"/>
      <c r="B1761" s="580"/>
      <c r="C1761" s="579"/>
      <c r="H1761" s="325"/>
    </row>
    <row r="1762" spans="1:8">
      <c r="A1762" s="225"/>
      <c r="B1762" s="580"/>
      <c r="C1762" s="579"/>
      <c r="H1762" s="325"/>
    </row>
    <row r="1763" spans="1:8">
      <c r="A1763" s="225"/>
      <c r="B1763" s="580"/>
      <c r="C1763" s="579"/>
      <c r="H1763" s="325"/>
    </row>
    <row r="1764" spans="1:8">
      <c r="A1764" s="225"/>
      <c r="B1764" s="580"/>
      <c r="C1764" s="579"/>
      <c r="H1764" s="325"/>
    </row>
    <row r="1765" spans="1:8">
      <c r="A1765" s="225"/>
      <c r="B1765" s="580"/>
      <c r="C1765" s="579"/>
      <c r="H1765" s="325"/>
    </row>
    <row r="1766" spans="1:8">
      <c r="A1766" s="225"/>
      <c r="B1766" s="580"/>
      <c r="C1766" s="579"/>
      <c r="H1766" s="325"/>
    </row>
    <row r="1767" spans="1:8">
      <c r="A1767" s="225"/>
      <c r="B1767" s="580"/>
      <c r="C1767" s="579"/>
      <c r="H1767" s="325"/>
    </row>
    <row r="1768" spans="1:8">
      <c r="A1768" s="225"/>
      <c r="B1768" s="580"/>
      <c r="C1768" s="579"/>
      <c r="H1768" s="325"/>
    </row>
    <row r="1769" spans="1:8">
      <c r="A1769" s="225"/>
      <c r="B1769" s="580"/>
      <c r="C1769" s="579"/>
      <c r="H1769" s="325"/>
    </row>
    <row r="1770" spans="1:8">
      <c r="A1770" s="225"/>
      <c r="B1770" s="580"/>
      <c r="C1770" s="579"/>
      <c r="H1770" s="325"/>
    </row>
    <row r="1771" spans="1:8">
      <c r="A1771" s="225"/>
      <c r="B1771" s="580"/>
      <c r="C1771" s="579"/>
      <c r="H1771" s="325"/>
    </row>
    <row r="1772" spans="1:8">
      <c r="A1772" s="225"/>
      <c r="B1772" s="580"/>
      <c r="C1772" s="579"/>
      <c r="H1772" s="325"/>
    </row>
    <row r="1773" spans="1:8">
      <c r="A1773" s="225"/>
      <c r="B1773" s="580"/>
      <c r="C1773" s="579"/>
      <c r="H1773" s="325"/>
    </row>
    <row r="1774" spans="1:8">
      <c r="A1774" s="225"/>
      <c r="B1774" s="580"/>
      <c r="C1774" s="579"/>
      <c r="H1774" s="325"/>
    </row>
    <row r="1775" spans="1:8">
      <c r="A1775" s="225"/>
      <c r="B1775" s="580"/>
      <c r="C1775" s="579"/>
      <c r="H1775" s="325"/>
    </row>
    <row r="1776" spans="1:8">
      <c r="A1776" s="225"/>
      <c r="B1776" s="580"/>
      <c r="C1776" s="579"/>
      <c r="H1776" s="325"/>
    </row>
    <row r="1777" spans="1:8">
      <c r="A1777" s="225"/>
      <c r="B1777" s="580"/>
      <c r="C1777" s="579"/>
      <c r="H1777" s="325"/>
    </row>
    <row r="1778" spans="1:8">
      <c r="A1778" s="225"/>
      <c r="B1778" s="580"/>
      <c r="C1778" s="579"/>
      <c r="H1778" s="325"/>
    </row>
    <row r="1779" spans="1:8">
      <c r="A1779" s="225"/>
      <c r="B1779" s="580"/>
      <c r="C1779" s="579"/>
      <c r="H1779" s="325"/>
    </row>
    <row r="1780" spans="1:8">
      <c r="A1780" s="225"/>
      <c r="B1780" s="580"/>
      <c r="C1780" s="579"/>
      <c r="H1780" s="325"/>
    </row>
    <row r="1781" spans="1:8">
      <c r="A1781" s="225"/>
      <c r="B1781" s="580"/>
      <c r="C1781" s="579"/>
      <c r="H1781" s="325"/>
    </row>
    <row r="1782" spans="1:8">
      <c r="A1782" s="225"/>
      <c r="B1782" s="580"/>
      <c r="C1782" s="579"/>
      <c r="H1782" s="325"/>
    </row>
    <row r="1783" spans="1:8">
      <c r="A1783" s="225"/>
      <c r="B1783" s="580"/>
      <c r="C1783" s="579"/>
      <c r="H1783" s="325"/>
    </row>
    <row r="1784" spans="1:8">
      <c r="A1784" s="225"/>
      <c r="B1784" s="580"/>
      <c r="C1784" s="579"/>
      <c r="H1784" s="325"/>
    </row>
    <row r="1785" spans="1:8">
      <c r="A1785" s="225"/>
      <c r="B1785" s="580"/>
      <c r="C1785" s="579"/>
      <c r="H1785" s="325"/>
    </row>
    <row r="1786" spans="1:8">
      <c r="A1786" s="225"/>
      <c r="B1786" s="580"/>
      <c r="C1786" s="579"/>
      <c r="H1786" s="325"/>
    </row>
    <row r="1787" spans="1:8">
      <c r="A1787" s="225"/>
      <c r="B1787" s="580"/>
      <c r="C1787" s="579"/>
      <c r="H1787" s="325"/>
    </row>
    <row r="1788" spans="1:8">
      <c r="A1788" s="225"/>
      <c r="B1788" s="580"/>
      <c r="C1788" s="579"/>
      <c r="H1788" s="325"/>
    </row>
    <row r="1789" spans="1:8">
      <c r="A1789" s="225"/>
      <c r="B1789" s="580"/>
      <c r="C1789" s="579"/>
      <c r="H1789" s="325"/>
    </row>
    <row r="1790" spans="1:8">
      <c r="A1790" s="225"/>
      <c r="B1790" s="580"/>
      <c r="C1790" s="579"/>
      <c r="H1790" s="325"/>
    </row>
    <row r="1791" spans="1:8">
      <c r="A1791" s="225"/>
      <c r="B1791" s="580"/>
      <c r="C1791" s="579"/>
      <c r="H1791" s="325"/>
    </row>
    <row r="1792" spans="1:8">
      <c r="A1792" s="225"/>
      <c r="B1792" s="580"/>
      <c r="C1792" s="579"/>
      <c r="H1792" s="325"/>
    </row>
    <row r="1793" spans="1:8">
      <c r="A1793" s="225"/>
      <c r="B1793" s="580"/>
      <c r="C1793" s="579"/>
      <c r="H1793" s="325"/>
    </row>
    <row r="1794" spans="1:8">
      <c r="A1794" s="225"/>
      <c r="B1794" s="580"/>
      <c r="C1794" s="579"/>
      <c r="H1794" s="325"/>
    </row>
    <row r="1795" spans="1:8">
      <c r="A1795" s="225"/>
      <c r="B1795" s="580"/>
      <c r="C1795" s="579"/>
      <c r="H1795" s="325"/>
    </row>
    <row r="1796" spans="1:8">
      <c r="A1796" s="225"/>
      <c r="B1796" s="580"/>
      <c r="C1796" s="579"/>
      <c r="H1796" s="325"/>
    </row>
    <row r="1797" spans="1:8">
      <c r="A1797" s="225"/>
      <c r="B1797" s="580"/>
      <c r="C1797" s="579"/>
      <c r="H1797" s="325"/>
    </row>
    <row r="1798" spans="1:8">
      <c r="A1798" s="225"/>
      <c r="B1798" s="580"/>
      <c r="C1798" s="579"/>
      <c r="H1798" s="325"/>
    </row>
    <row r="1799" spans="1:8">
      <c r="A1799" s="225"/>
      <c r="B1799" s="580"/>
      <c r="C1799" s="579"/>
      <c r="H1799" s="325"/>
    </row>
    <row r="1800" spans="1:8">
      <c r="A1800" s="225"/>
      <c r="B1800" s="580"/>
      <c r="C1800" s="579"/>
      <c r="H1800" s="325"/>
    </row>
    <row r="1801" spans="1:8">
      <c r="A1801" s="225"/>
      <c r="B1801" s="580"/>
      <c r="C1801" s="579"/>
      <c r="H1801" s="325"/>
    </row>
    <row r="1802" spans="1:8">
      <c r="A1802" s="225"/>
      <c r="B1802" s="580"/>
      <c r="C1802" s="579"/>
      <c r="H1802" s="325"/>
    </row>
    <row r="1803" spans="1:8">
      <c r="A1803" s="225"/>
      <c r="B1803" s="580"/>
      <c r="C1803" s="579"/>
      <c r="H1803" s="325"/>
    </row>
    <row r="1804" spans="1:8">
      <c r="A1804" s="225"/>
      <c r="B1804" s="580"/>
      <c r="C1804" s="579"/>
      <c r="H1804" s="325"/>
    </row>
    <row r="1805" spans="1:8">
      <c r="A1805" s="225"/>
      <c r="B1805" s="580"/>
      <c r="C1805" s="579"/>
      <c r="H1805" s="325"/>
    </row>
    <row r="1806" spans="1:8">
      <c r="A1806" s="225"/>
      <c r="B1806" s="580"/>
      <c r="C1806" s="579"/>
      <c r="H1806" s="325"/>
    </row>
    <row r="1807" spans="1:8">
      <c r="A1807" s="225"/>
      <c r="B1807" s="580"/>
      <c r="C1807" s="579"/>
      <c r="H1807" s="325"/>
    </row>
    <row r="1808" spans="1:8">
      <c r="A1808" s="225"/>
      <c r="B1808" s="580"/>
      <c r="C1808" s="579"/>
      <c r="H1808" s="325"/>
    </row>
    <row r="1809" spans="1:8">
      <c r="A1809" s="225"/>
      <c r="B1809" s="580"/>
      <c r="C1809" s="579"/>
      <c r="H1809" s="325"/>
    </row>
    <row r="1810" spans="1:8">
      <c r="A1810" s="225"/>
      <c r="B1810" s="580"/>
      <c r="C1810" s="579"/>
      <c r="H1810" s="325"/>
    </row>
    <row r="1811" spans="1:8">
      <c r="A1811" s="225"/>
      <c r="B1811" s="580"/>
      <c r="C1811" s="579"/>
      <c r="H1811" s="325"/>
    </row>
    <row r="1812" spans="1:8">
      <c r="A1812" s="225"/>
      <c r="B1812" s="580"/>
      <c r="C1812" s="579"/>
      <c r="H1812" s="325"/>
    </row>
    <row r="1813" spans="1:8">
      <c r="A1813" s="225"/>
      <c r="B1813" s="580"/>
      <c r="C1813" s="579"/>
      <c r="H1813" s="325"/>
    </row>
    <row r="1814" spans="1:8">
      <c r="A1814" s="225"/>
      <c r="B1814" s="580"/>
      <c r="C1814" s="579"/>
      <c r="H1814" s="325"/>
    </row>
    <row r="1815" spans="1:8">
      <c r="A1815" s="225"/>
      <c r="B1815" s="580"/>
      <c r="C1815" s="579"/>
      <c r="H1815" s="325"/>
    </row>
    <row r="1816" spans="1:8">
      <c r="A1816" s="225"/>
      <c r="B1816" s="580"/>
      <c r="C1816" s="579"/>
      <c r="H1816" s="325"/>
    </row>
    <row r="1817" spans="1:8">
      <c r="A1817" s="225"/>
      <c r="B1817" s="580"/>
      <c r="C1817" s="579"/>
      <c r="H1817" s="325"/>
    </row>
    <row r="1818" spans="1:8">
      <c r="A1818" s="225"/>
      <c r="B1818" s="580"/>
      <c r="C1818" s="579"/>
      <c r="H1818" s="325"/>
    </row>
    <row r="1819" spans="1:8">
      <c r="A1819" s="225"/>
      <c r="B1819" s="580"/>
      <c r="C1819" s="579"/>
      <c r="H1819" s="325"/>
    </row>
    <row r="1820" spans="1:8">
      <c r="A1820" s="225"/>
      <c r="B1820" s="580"/>
      <c r="C1820" s="579"/>
      <c r="H1820" s="325"/>
    </row>
    <row r="1821" spans="1:8">
      <c r="A1821" s="225"/>
      <c r="B1821" s="580"/>
      <c r="C1821" s="579"/>
      <c r="H1821" s="325"/>
    </row>
    <row r="1822" spans="1:8">
      <c r="A1822" s="225"/>
      <c r="B1822" s="580"/>
      <c r="C1822" s="579"/>
      <c r="H1822" s="325"/>
    </row>
    <row r="1823" spans="1:8">
      <c r="A1823" s="225"/>
      <c r="B1823" s="580"/>
      <c r="C1823" s="579"/>
      <c r="H1823" s="325"/>
    </row>
    <row r="1824" spans="1:8">
      <c r="A1824" s="225"/>
      <c r="B1824" s="580"/>
      <c r="C1824" s="579"/>
      <c r="H1824" s="325"/>
    </row>
    <row r="1825" spans="1:8">
      <c r="A1825" s="225"/>
      <c r="B1825" s="580"/>
      <c r="C1825" s="579"/>
      <c r="H1825" s="325"/>
    </row>
    <row r="1826" spans="1:8">
      <c r="A1826" s="225"/>
      <c r="B1826" s="580"/>
      <c r="C1826" s="579"/>
      <c r="H1826" s="325"/>
    </row>
    <row r="1827" spans="1:8">
      <c r="A1827" s="225"/>
      <c r="B1827" s="580"/>
      <c r="C1827" s="579"/>
      <c r="H1827" s="325"/>
    </row>
    <row r="1828" spans="1:8">
      <c r="A1828" s="225"/>
      <c r="B1828" s="580"/>
      <c r="C1828" s="579"/>
      <c r="H1828" s="325"/>
    </row>
    <row r="1829" spans="1:8">
      <c r="A1829" s="225"/>
      <c r="B1829" s="580"/>
      <c r="C1829" s="579"/>
      <c r="H1829" s="325"/>
    </row>
    <row r="1830" spans="1:8">
      <c r="A1830" s="225"/>
      <c r="B1830" s="580"/>
      <c r="C1830" s="579"/>
      <c r="H1830" s="325"/>
    </row>
    <row r="1831" spans="1:8">
      <c r="A1831" s="225"/>
      <c r="B1831" s="580"/>
      <c r="C1831" s="579"/>
      <c r="H1831" s="325"/>
    </row>
    <row r="1832" spans="1:8">
      <c r="A1832" s="225"/>
      <c r="B1832" s="580"/>
      <c r="C1832" s="579"/>
      <c r="H1832" s="325"/>
    </row>
    <row r="1833" spans="1:8">
      <c r="A1833" s="225"/>
      <c r="B1833" s="580"/>
      <c r="C1833" s="579"/>
      <c r="H1833" s="325"/>
    </row>
    <row r="1834" spans="1:8">
      <c r="A1834" s="225"/>
      <c r="B1834" s="580"/>
      <c r="C1834" s="579"/>
      <c r="H1834" s="325"/>
    </row>
    <row r="1835" spans="1:8">
      <c r="A1835" s="225"/>
      <c r="B1835" s="580"/>
      <c r="C1835" s="579"/>
      <c r="H1835" s="325"/>
    </row>
    <row r="1836" spans="1:8">
      <c r="A1836" s="225"/>
      <c r="B1836" s="580"/>
      <c r="C1836" s="579"/>
      <c r="H1836" s="325"/>
    </row>
    <row r="1837" spans="1:8">
      <c r="A1837" s="225"/>
      <c r="B1837" s="580"/>
      <c r="C1837" s="579"/>
      <c r="H1837" s="325"/>
    </row>
    <row r="1838" spans="1:8">
      <c r="A1838" s="225"/>
      <c r="B1838" s="580"/>
      <c r="C1838" s="579"/>
      <c r="H1838" s="325"/>
    </row>
    <row r="1839" spans="1:8">
      <c r="A1839" s="225"/>
      <c r="B1839" s="580"/>
      <c r="C1839" s="579"/>
      <c r="H1839" s="325"/>
    </row>
    <row r="1840" spans="1:8">
      <c r="A1840" s="225"/>
      <c r="B1840" s="580"/>
      <c r="C1840" s="579"/>
      <c r="H1840" s="325"/>
    </row>
    <row r="1841" spans="1:8">
      <c r="A1841" s="225"/>
      <c r="B1841" s="580"/>
      <c r="C1841" s="579"/>
      <c r="H1841" s="325"/>
    </row>
    <row r="1842" spans="1:8">
      <c r="A1842" s="225"/>
      <c r="B1842" s="580"/>
      <c r="C1842" s="579"/>
      <c r="H1842" s="325"/>
    </row>
    <row r="1843" spans="1:8">
      <c r="A1843" s="225"/>
      <c r="B1843" s="580"/>
      <c r="C1843" s="579"/>
      <c r="H1843" s="325"/>
    </row>
    <row r="1844" spans="1:8">
      <c r="A1844" s="225"/>
      <c r="B1844" s="580"/>
      <c r="C1844" s="579"/>
      <c r="H1844" s="325"/>
    </row>
    <row r="1845" spans="1:8">
      <c r="A1845" s="225"/>
      <c r="B1845" s="580"/>
      <c r="C1845" s="579"/>
      <c r="H1845" s="325"/>
    </row>
    <row r="1846" spans="1:8">
      <c r="A1846" s="225"/>
      <c r="B1846" s="580"/>
      <c r="C1846" s="579"/>
      <c r="H1846" s="325"/>
    </row>
    <row r="1847" spans="1:8">
      <c r="A1847" s="225"/>
      <c r="B1847" s="580"/>
      <c r="C1847" s="579"/>
      <c r="H1847" s="325"/>
    </row>
    <row r="1848" spans="1:8">
      <c r="A1848" s="225"/>
      <c r="B1848" s="580"/>
      <c r="C1848" s="579"/>
      <c r="H1848" s="325"/>
    </row>
    <row r="1849" spans="1:8">
      <c r="A1849" s="225"/>
      <c r="B1849" s="580"/>
      <c r="C1849" s="579"/>
      <c r="H1849" s="325"/>
    </row>
    <row r="1850" spans="1:8">
      <c r="A1850" s="225"/>
      <c r="B1850" s="580"/>
      <c r="C1850" s="579"/>
      <c r="H1850" s="325"/>
    </row>
    <row r="1851" spans="1:8">
      <c r="A1851" s="225"/>
      <c r="B1851" s="580"/>
      <c r="C1851" s="579"/>
      <c r="H1851" s="325"/>
    </row>
    <row r="1852" spans="1:8">
      <c r="A1852" s="225"/>
      <c r="B1852" s="580"/>
      <c r="C1852" s="579"/>
      <c r="H1852" s="325"/>
    </row>
    <row r="1853" spans="1:8">
      <c r="A1853" s="225"/>
      <c r="B1853" s="580"/>
      <c r="C1853" s="579"/>
      <c r="H1853" s="325"/>
    </row>
    <row r="1854" spans="1:8">
      <c r="A1854" s="225"/>
      <c r="B1854" s="580"/>
      <c r="C1854" s="579"/>
      <c r="H1854" s="325"/>
    </row>
    <row r="1855" spans="1:8">
      <c r="A1855" s="225"/>
      <c r="B1855" s="580"/>
      <c r="C1855" s="579"/>
      <c r="H1855" s="325"/>
    </row>
    <row r="1856" spans="1:8">
      <c r="A1856" s="225"/>
      <c r="B1856" s="580"/>
      <c r="C1856" s="579"/>
      <c r="H1856" s="325"/>
    </row>
    <row r="1857" spans="1:8">
      <c r="A1857" s="225"/>
      <c r="B1857" s="580"/>
      <c r="C1857" s="579"/>
      <c r="H1857" s="325"/>
    </row>
    <row r="1858" spans="1:8">
      <c r="A1858" s="225"/>
      <c r="B1858" s="580"/>
      <c r="C1858" s="579"/>
      <c r="H1858" s="325"/>
    </row>
    <row r="1859" spans="1:8">
      <c r="A1859" s="225"/>
      <c r="B1859" s="580"/>
      <c r="C1859" s="579"/>
      <c r="H1859" s="325"/>
    </row>
    <row r="1860" spans="1:8">
      <c r="A1860" s="225"/>
      <c r="B1860" s="580"/>
      <c r="C1860" s="579"/>
      <c r="H1860" s="325"/>
    </row>
    <row r="1861" spans="1:8">
      <c r="A1861" s="225"/>
      <c r="B1861" s="580"/>
      <c r="C1861" s="579"/>
      <c r="H1861" s="325"/>
    </row>
    <row r="1862" spans="1:8">
      <c r="A1862" s="225"/>
      <c r="B1862" s="580"/>
      <c r="C1862" s="579"/>
      <c r="H1862" s="325"/>
    </row>
    <row r="1863" spans="1:8">
      <c r="A1863" s="225"/>
      <c r="B1863" s="580"/>
      <c r="C1863" s="579"/>
      <c r="H1863" s="325"/>
    </row>
    <row r="1864" spans="1:8">
      <c r="A1864" s="225"/>
      <c r="B1864" s="580"/>
      <c r="C1864" s="579"/>
      <c r="H1864" s="325"/>
    </row>
    <row r="1865" spans="1:8">
      <c r="A1865" s="225"/>
      <c r="B1865" s="580"/>
      <c r="C1865" s="579"/>
      <c r="H1865" s="325"/>
    </row>
    <row r="1866" spans="1:8">
      <c r="A1866" s="225"/>
      <c r="B1866" s="580"/>
      <c r="C1866" s="579"/>
      <c r="H1866" s="325"/>
    </row>
    <row r="1867" spans="1:8">
      <c r="A1867" s="225"/>
      <c r="B1867" s="580"/>
      <c r="C1867" s="579"/>
      <c r="H1867" s="325"/>
    </row>
    <row r="1868" spans="1:8">
      <c r="A1868" s="225"/>
      <c r="B1868" s="580"/>
      <c r="C1868" s="579"/>
      <c r="H1868" s="325"/>
    </row>
    <row r="1869" spans="1:8">
      <c r="A1869" s="225"/>
      <c r="B1869" s="580"/>
      <c r="C1869" s="579"/>
      <c r="H1869" s="325"/>
    </row>
    <row r="1870" spans="1:8">
      <c r="A1870" s="225"/>
      <c r="B1870" s="580"/>
      <c r="C1870" s="579"/>
      <c r="H1870" s="325"/>
    </row>
    <row r="1871" spans="1:8">
      <c r="A1871" s="225"/>
      <c r="B1871" s="580"/>
      <c r="C1871" s="579"/>
      <c r="H1871" s="325"/>
    </row>
    <row r="1872" spans="1:8">
      <c r="A1872" s="225"/>
      <c r="B1872" s="580"/>
      <c r="C1872" s="579"/>
      <c r="H1872" s="325"/>
    </row>
    <row r="1873" spans="1:8">
      <c r="A1873" s="225"/>
      <c r="B1873" s="580"/>
      <c r="C1873" s="579"/>
      <c r="H1873" s="325"/>
    </row>
    <row r="1874" spans="1:8">
      <c r="A1874" s="225"/>
      <c r="B1874" s="580"/>
      <c r="C1874" s="579"/>
      <c r="H1874" s="325"/>
    </row>
    <row r="1875" spans="1:8">
      <c r="A1875" s="225"/>
      <c r="B1875" s="580"/>
      <c r="C1875" s="579"/>
      <c r="H1875" s="325"/>
    </row>
    <row r="1876" spans="1:8">
      <c r="A1876" s="225"/>
      <c r="B1876" s="580"/>
      <c r="C1876" s="579"/>
      <c r="H1876" s="325"/>
    </row>
    <row r="1877" spans="1:8">
      <c r="A1877" s="225"/>
      <c r="B1877" s="580"/>
      <c r="C1877" s="579"/>
      <c r="H1877" s="325"/>
    </row>
    <row r="1878" spans="1:8">
      <c r="A1878" s="225"/>
      <c r="B1878" s="580"/>
      <c r="C1878" s="579"/>
      <c r="H1878" s="325"/>
    </row>
    <row r="1879" spans="1:8">
      <c r="A1879" s="225"/>
      <c r="B1879" s="580"/>
      <c r="C1879" s="579"/>
      <c r="H1879" s="325"/>
    </row>
    <row r="1880" spans="1:8">
      <c r="A1880" s="225"/>
      <c r="B1880" s="580"/>
      <c r="C1880" s="579"/>
      <c r="H1880" s="325"/>
    </row>
    <row r="1881" spans="1:8">
      <c r="A1881" s="225"/>
      <c r="B1881" s="580"/>
      <c r="C1881" s="579"/>
      <c r="H1881" s="325"/>
    </row>
    <row r="1882" spans="1:8">
      <c r="A1882" s="225"/>
      <c r="B1882" s="580"/>
      <c r="C1882" s="579"/>
      <c r="H1882" s="325"/>
    </row>
    <row r="1883" spans="1:8">
      <c r="A1883" s="225"/>
      <c r="B1883" s="580"/>
      <c r="C1883" s="579"/>
      <c r="H1883" s="325"/>
    </row>
    <row r="1884" spans="1:8">
      <c r="A1884" s="225"/>
      <c r="B1884" s="580"/>
      <c r="C1884" s="579"/>
      <c r="H1884" s="325"/>
    </row>
    <row r="1885" spans="1:8">
      <c r="A1885" s="225"/>
      <c r="B1885" s="580"/>
      <c r="C1885" s="579"/>
      <c r="H1885" s="325"/>
    </row>
    <row r="1886" spans="1:8">
      <c r="A1886" s="225"/>
      <c r="B1886" s="580"/>
      <c r="C1886" s="579"/>
      <c r="H1886" s="325"/>
    </row>
    <row r="1887" spans="1:8">
      <c r="A1887" s="225"/>
      <c r="B1887" s="580"/>
      <c r="C1887" s="579"/>
      <c r="H1887" s="325"/>
    </row>
    <row r="1888" spans="1:8">
      <c r="A1888" s="225"/>
      <c r="B1888" s="580"/>
      <c r="C1888" s="579"/>
      <c r="H1888" s="325"/>
    </row>
    <row r="1889" spans="1:8">
      <c r="A1889" s="225"/>
      <c r="B1889" s="580"/>
      <c r="C1889" s="579"/>
      <c r="H1889" s="325"/>
    </row>
    <row r="1890" spans="1:8">
      <c r="A1890" s="225"/>
      <c r="B1890" s="580"/>
      <c r="C1890" s="579"/>
      <c r="H1890" s="325"/>
    </row>
    <row r="1891" spans="1:8">
      <c r="A1891" s="225"/>
      <c r="B1891" s="580"/>
      <c r="C1891" s="579"/>
      <c r="H1891" s="325"/>
    </row>
    <row r="1892" spans="1:8">
      <c r="A1892" s="225"/>
      <c r="B1892" s="580"/>
      <c r="C1892" s="579"/>
      <c r="H1892" s="325"/>
    </row>
    <row r="1893" spans="1:8">
      <c r="A1893" s="225"/>
      <c r="B1893" s="580"/>
      <c r="C1893" s="579"/>
      <c r="H1893" s="325"/>
    </row>
    <row r="1894" spans="1:8">
      <c r="A1894" s="225"/>
      <c r="B1894" s="580"/>
      <c r="C1894" s="579"/>
      <c r="H1894" s="325"/>
    </row>
    <row r="1895" spans="1:8">
      <c r="A1895" s="225"/>
      <c r="B1895" s="580"/>
      <c r="C1895" s="579"/>
      <c r="H1895" s="325"/>
    </row>
    <row r="1896" spans="1:8">
      <c r="A1896" s="225"/>
      <c r="B1896" s="580"/>
      <c r="C1896" s="579"/>
      <c r="H1896" s="325"/>
    </row>
    <row r="1897" spans="1:8">
      <c r="A1897" s="225"/>
      <c r="B1897" s="580"/>
      <c r="C1897" s="579"/>
      <c r="H1897" s="325"/>
    </row>
    <row r="1898" spans="1:8">
      <c r="A1898" s="225"/>
      <c r="B1898" s="580"/>
      <c r="C1898" s="579"/>
      <c r="H1898" s="325"/>
    </row>
    <row r="1899" spans="1:8">
      <c r="A1899" s="225"/>
      <c r="B1899" s="580"/>
      <c r="C1899" s="579"/>
      <c r="H1899" s="325"/>
    </row>
    <row r="1900" spans="1:8">
      <c r="A1900" s="225"/>
      <c r="B1900" s="580"/>
      <c r="C1900" s="579"/>
      <c r="H1900" s="325"/>
    </row>
    <row r="1901" spans="1:8">
      <c r="A1901" s="225"/>
      <c r="B1901" s="580"/>
      <c r="C1901" s="579"/>
      <c r="H1901" s="325"/>
    </row>
    <row r="1902" spans="1:8">
      <c r="A1902" s="225"/>
      <c r="B1902" s="580"/>
      <c r="C1902" s="579"/>
      <c r="H1902" s="325"/>
    </row>
    <row r="1903" spans="1:8">
      <c r="A1903" s="225"/>
      <c r="B1903" s="580"/>
      <c r="C1903" s="579"/>
      <c r="H1903" s="325"/>
    </row>
    <row r="1904" spans="1:8">
      <c r="A1904" s="225"/>
      <c r="B1904" s="580"/>
      <c r="C1904" s="579"/>
      <c r="H1904" s="325"/>
    </row>
    <row r="1905" spans="1:8">
      <c r="A1905" s="225"/>
      <c r="B1905" s="580"/>
      <c r="C1905" s="579"/>
      <c r="H1905" s="325"/>
    </row>
    <row r="1906" spans="1:8">
      <c r="A1906" s="225"/>
      <c r="B1906" s="580"/>
      <c r="C1906" s="579"/>
      <c r="H1906" s="325"/>
    </row>
    <row r="1907" spans="1:8">
      <c r="A1907" s="225"/>
      <c r="B1907" s="580"/>
      <c r="C1907" s="579"/>
      <c r="H1907" s="325"/>
    </row>
    <row r="1908" spans="1:8">
      <c r="A1908" s="225"/>
      <c r="B1908" s="580"/>
      <c r="C1908" s="579"/>
      <c r="H1908" s="325"/>
    </row>
    <row r="1909" spans="1:8">
      <c r="A1909" s="225"/>
      <c r="B1909" s="580"/>
      <c r="C1909" s="579"/>
      <c r="H1909" s="325"/>
    </row>
    <row r="1910" spans="1:8">
      <c r="A1910" s="225"/>
      <c r="B1910" s="580"/>
      <c r="C1910" s="579"/>
      <c r="H1910" s="325"/>
    </row>
    <row r="1911" spans="1:8">
      <c r="A1911" s="225"/>
      <c r="B1911" s="580"/>
      <c r="C1911" s="579"/>
      <c r="H1911" s="325"/>
    </row>
    <row r="1912" spans="1:8">
      <c r="A1912" s="225"/>
      <c r="B1912" s="580"/>
      <c r="C1912" s="579"/>
      <c r="H1912" s="325"/>
    </row>
    <row r="1913" spans="1:8">
      <c r="A1913" s="225"/>
      <c r="B1913" s="580"/>
      <c r="C1913" s="579"/>
      <c r="H1913" s="325"/>
    </row>
    <row r="1914" spans="1:8">
      <c r="A1914" s="225"/>
      <c r="B1914" s="580"/>
      <c r="C1914" s="579"/>
      <c r="H1914" s="325"/>
    </row>
    <row r="1915" spans="1:8">
      <c r="A1915" s="225"/>
      <c r="B1915" s="580"/>
      <c r="C1915" s="579"/>
      <c r="H1915" s="325"/>
    </row>
    <row r="1916" spans="1:8">
      <c r="A1916" s="225"/>
      <c r="B1916" s="580"/>
      <c r="C1916" s="579"/>
      <c r="H1916" s="325"/>
    </row>
    <row r="1917" spans="1:8">
      <c r="A1917" s="225"/>
      <c r="B1917" s="580"/>
      <c r="C1917" s="579"/>
      <c r="H1917" s="325"/>
    </row>
    <row r="1918" spans="1:8">
      <c r="A1918" s="225"/>
      <c r="B1918" s="580"/>
      <c r="C1918" s="579"/>
      <c r="H1918" s="325"/>
    </row>
    <row r="1919" spans="1:8">
      <c r="A1919" s="225"/>
      <c r="B1919" s="580"/>
      <c r="C1919" s="579"/>
      <c r="H1919" s="325"/>
    </row>
    <row r="1920" spans="1:8">
      <c r="A1920" s="225"/>
      <c r="B1920" s="580"/>
      <c r="C1920" s="579"/>
      <c r="H1920" s="325"/>
    </row>
    <row r="1921" spans="1:8">
      <c r="A1921" s="225"/>
      <c r="B1921" s="580"/>
      <c r="C1921" s="579"/>
      <c r="H1921" s="325"/>
    </row>
    <row r="1922" spans="1:8">
      <c r="A1922" s="225"/>
      <c r="B1922" s="580"/>
      <c r="C1922" s="579"/>
      <c r="H1922" s="325"/>
    </row>
    <row r="1923" spans="1:8">
      <c r="A1923" s="225"/>
      <c r="B1923" s="580"/>
      <c r="C1923" s="579"/>
      <c r="H1923" s="325"/>
    </row>
    <row r="1924" spans="1:8">
      <c r="A1924" s="225"/>
      <c r="B1924" s="580"/>
      <c r="C1924" s="579"/>
      <c r="H1924" s="325"/>
    </row>
    <row r="1925" spans="1:8">
      <c r="A1925" s="225"/>
      <c r="B1925" s="580"/>
      <c r="C1925" s="579"/>
      <c r="H1925" s="325"/>
    </row>
    <row r="1926" spans="1:8">
      <c r="A1926" s="225"/>
      <c r="B1926" s="580"/>
      <c r="C1926" s="579"/>
      <c r="H1926" s="325"/>
    </row>
    <row r="1927" spans="1:8">
      <c r="A1927" s="225"/>
      <c r="B1927" s="580"/>
      <c r="C1927" s="579"/>
      <c r="H1927" s="325"/>
    </row>
    <row r="1928" spans="1:8">
      <c r="A1928" s="225"/>
      <c r="B1928" s="580"/>
      <c r="C1928" s="579"/>
      <c r="H1928" s="325"/>
    </row>
    <row r="1929" spans="1:8">
      <c r="A1929" s="225"/>
      <c r="B1929" s="580"/>
      <c r="C1929" s="579"/>
      <c r="H1929" s="325"/>
    </row>
    <row r="1930" spans="1:8">
      <c r="A1930" s="225"/>
      <c r="B1930" s="580"/>
      <c r="C1930" s="579"/>
      <c r="H1930" s="325"/>
    </row>
    <row r="1931" spans="1:8">
      <c r="A1931" s="225"/>
      <c r="B1931" s="580"/>
      <c r="C1931" s="579"/>
      <c r="H1931" s="325"/>
    </row>
    <row r="1932" spans="1:8">
      <c r="A1932" s="225"/>
      <c r="B1932" s="580"/>
      <c r="C1932" s="579"/>
      <c r="H1932" s="325"/>
    </row>
    <row r="1933" spans="1:8">
      <c r="A1933" s="225"/>
      <c r="B1933" s="580"/>
      <c r="C1933" s="579"/>
      <c r="H1933" s="325"/>
    </row>
    <row r="1934" spans="1:8">
      <c r="A1934" s="225"/>
      <c r="B1934" s="580"/>
      <c r="C1934" s="579"/>
      <c r="H1934" s="325"/>
    </row>
    <row r="1935" spans="1:8">
      <c r="A1935" s="225"/>
      <c r="B1935" s="580"/>
      <c r="C1935" s="579"/>
      <c r="H1935" s="325"/>
    </row>
    <row r="1936" spans="1:8">
      <c r="A1936" s="225"/>
      <c r="B1936" s="580"/>
      <c r="C1936" s="579"/>
      <c r="H1936" s="325"/>
    </row>
    <row r="1937" spans="1:8">
      <c r="A1937" s="225"/>
      <c r="B1937" s="580"/>
      <c r="C1937" s="579"/>
      <c r="H1937" s="325"/>
    </row>
    <row r="1938" spans="1:8">
      <c r="A1938" s="225"/>
      <c r="B1938" s="580"/>
      <c r="C1938" s="579"/>
      <c r="H1938" s="325"/>
    </row>
    <row r="1939" spans="1:8">
      <c r="A1939" s="225"/>
      <c r="B1939" s="580"/>
      <c r="C1939" s="579"/>
      <c r="H1939" s="325"/>
    </row>
    <row r="1940" spans="1:8">
      <c r="A1940" s="225"/>
      <c r="B1940" s="580"/>
      <c r="C1940" s="579"/>
      <c r="H1940" s="325"/>
    </row>
    <row r="1941" spans="1:8">
      <c r="A1941" s="225"/>
      <c r="B1941" s="580"/>
      <c r="C1941" s="579"/>
      <c r="H1941" s="325"/>
    </row>
    <row r="1942" spans="1:8">
      <c r="A1942" s="225"/>
      <c r="B1942" s="580"/>
      <c r="C1942" s="579"/>
      <c r="H1942" s="325"/>
    </row>
    <row r="1943" spans="1:8">
      <c r="A1943" s="225"/>
      <c r="B1943" s="580"/>
      <c r="C1943" s="579"/>
      <c r="H1943" s="325"/>
    </row>
    <row r="1944" spans="1:8">
      <c r="A1944" s="225"/>
      <c r="B1944" s="580"/>
      <c r="C1944" s="579"/>
      <c r="H1944" s="325"/>
    </row>
    <row r="1945" spans="1:8">
      <c r="A1945" s="225"/>
      <c r="B1945" s="580"/>
      <c r="C1945" s="579"/>
      <c r="H1945" s="325"/>
    </row>
    <row r="1946" spans="1:8">
      <c r="A1946" s="225"/>
      <c r="B1946" s="580"/>
      <c r="C1946" s="579"/>
      <c r="H1946" s="325"/>
    </row>
    <row r="1947" spans="1:8">
      <c r="A1947" s="225"/>
      <c r="B1947" s="580"/>
      <c r="C1947" s="579"/>
      <c r="H1947" s="325"/>
    </row>
    <row r="1948" spans="1:8">
      <c r="A1948" s="225"/>
      <c r="B1948" s="580"/>
      <c r="C1948" s="579"/>
      <c r="H1948" s="325"/>
    </row>
    <row r="1949" spans="1:8">
      <c r="A1949" s="225"/>
      <c r="B1949" s="580"/>
      <c r="C1949" s="579"/>
      <c r="H1949" s="325"/>
    </row>
    <row r="1950" spans="1:8">
      <c r="A1950" s="225"/>
      <c r="B1950" s="580"/>
      <c r="C1950" s="579"/>
      <c r="H1950" s="325"/>
    </row>
    <row r="1951" spans="1:8">
      <c r="A1951" s="225"/>
      <c r="B1951" s="580"/>
      <c r="C1951" s="579"/>
      <c r="H1951" s="325"/>
    </row>
    <row r="1952" spans="1:8">
      <c r="A1952" s="225"/>
      <c r="B1952" s="580"/>
      <c r="C1952" s="579"/>
      <c r="H1952" s="325"/>
    </row>
    <row r="1953" spans="1:8">
      <c r="A1953" s="225"/>
      <c r="B1953" s="580"/>
      <c r="C1953" s="579"/>
      <c r="H1953" s="325"/>
    </row>
    <row r="1954" spans="1:8">
      <c r="A1954" s="225"/>
      <c r="B1954" s="580"/>
      <c r="C1954" s="579"/>
      <c r="H1954" s="325"/>
    </row>
    <row r="1955" spans="1:8">
      <c r="A1955" s="225"/>
      <c r="B1955" s="580"/>
      <c r="C1955" s="579"/>
      <c r="H1955" s="325"/>
    </row>
    <row r="1956" spans="1:8">
      <c r="A1956" s="225"/>
      <c r="B1956" s="580"/>
      <c r="C1956" s="579"/>
      <c r="H1956" s="325"/>
    </row>
    <row r="1957" spans="1:8">
      <c r="A1957" s="225"/>
      <c r="B1957" s="580"/>
      <c r="C1957" s="579"/>
      <c r="H1957" s="325"/>
    </row>
    <row r="1958" spans="1:8">
      <c r="A1958" s="225"/>
      <c r="B1958" s="580"/>
      <c r="C1958" s="579"/>
      <c r="H1958" s="325"/>
    </row>
    <row r="1959" spans="1:8">
      <c r="A1959" s="225"/>
      <c r="B1959" s="580"/>
      <c r="C1959" s="579"/>
      <c r="H1959" s="325"/>
    </row>
    <row r="1960" spans="1:8">
      <c r="A1960" s="225"/>
      <c r="B1960" s="580"/>
      <c r="C1960" s="579"/>
      <c r="H1960" s="325"/>
    </row>
    <row r="1961" spans="1:8">
      <c r="A1961" s="225"/>
      <c r="B1961" s="580"/>
      <c r="C1961" s="579"/>
      <c r="H1961" s="325"/>
    </row>
    <row r="1962" spans="1:8">
      <c r="A1962" s="225"/>
      <c r="B1962" s="580"/>
      <c r="C1962" s="579"/>
      <c r="H1962" s="325"/>
    </row>
    <row r="1963" spans="1:8">
      <c r="A1963" s="225"/>
      <c r="B1963" s="580"/>
      <c r="C1963" s="579"/>
      <c r="H1963" s="325"/>
    </row>
    <row r="1964" spans="1:8">
      <c r="A1964" s="225"/>
      <c r="B1964" s="580"/>
      <c r="C1964" s="579"/>
      <c r="H1964" s="325"/>
    </row>
    <row r="1965" spans="1:8">
      <c r="A1965" s="225"/>
      <c r="B1965" s="580"/>
      <c r="C1965" s="579"/>
      <c r="H1965" s="325"/>
    </row>
    <row r="1966" spans="1:8">
      <c r="A1966" s="225"/>
      <c r="B1966" s="580"/>
      <c r="C1966" s="579"/>
      <c r="H1966" s="325"/>
    </row>
    <row r="1967" spans="1:8">
      <c r="A1967" s="225"/>
      <c r="B1967" s="580"/>
      <c r="C1967" s="579"/>
      <c r="H1967" s="325"/>
    </row>
    <row r="1968" spans="1:8">
      <c r="A1968" s="225"/>
      <c r="B1968" s="580"/>
      <c r="C1968" s="579"/>
      <c r="H1968" s="325"/>
    </row>
    <row r="1969" spans="1:8">
      <c r="A1969" s="225"/>
      <c r="B1969" s="580"/>
      <c r="C1969" s="579"/>
      <c r="H1969" s="325"/>
    </row>
    <row r="1970" spans="1:8">
      <c r="A1970" s="225"/>
      <c r="B1970" s="580"/>
      <c r="C1970" s="579"/>
      <c r="H1970" s="325"/>
    </row>
    <row r="1971" spans="1:8">
      <c r="A1971" s="225"/>
      <c r="B1971" s="580"/>
      <c r="C1971" s="579"/>
      <c r="H1971" s="325"/>
    </row>
    <row r="1972" spans="1:8">
      <c r="A1972" s="225"/>
      <c r="B1972" s="580"/>
      <c r="C1972" s="579"/>
      <c r="H1972" s="325"/>
    </row>
    <row r="1973" spans="1:8">
      <c r="A1973" s="225"/>
      <c r="B1973" s="580"/>
      <c r="C1973" s="579"/>
      <c r="H1973" s="325"/>
    </row>
    <row r="1974" spans="1:8">
      <c r="A1974" s="225"/>
      <c r="B1974" s="580"/>
      <c r="C1974" s="579"/>
      <c r="H1974" s="325"/>
    </row>
    <row r="1975" spans="1:8">
      <c r="A1975" s="225"/>
      <c r="B1975" s="580"/>
      <c r="C1975" s="579"/>
      <c r="H1975" s="325"/>
    </row>
    <row r="1976" spans="1:8">
      <c r="A1976" s="225"/>
      <c r="B1976" s="580"/>
      <c r="C1976" s="579"/>
      <c r="H1976" s="325"/>
    </row>
    <row r="1977" spans="1:8">
      <c r="A1977" s="225"/>
      <c r="B1977" s="580"/>
      <c r="C1977" s="579"/>
      <c r="H1977" s="325"/>
    </row>
    <row r="1978" spans="1:8">
      <c r="A1978" s="225"/>
      <c r="B1978" s="580"/>
      <c r="C1978" s="579"/>
      <c r="H1978" s="325"/>
    </row>
    <row r="1979" spans="1:8">
      <c r="A1979" s="225"/>
      <c r="B1979" s="580"/>
      <c r="C1979" s="579"/>
      <c r="H1979" s="325"/>
    </row>
    <row r="1980" spans="1:8">
      <c r="A1980" s="225"/>
      <c r="B1980" s="580"/>
      <c r="C1980" s="579"/>
      <c r="H1980" s="325"/>
    </row>
    <row r="1981" spans="1:8">
      <c r="A1981" s="225"/>
      <c r="B1981" s="580"/>
      <c r="C1981" s="579"/>
      <c r="H1981" s="325"/>
    </row>
    <row r="1982" spans="1:8">
      <c r="A1982" s="225"/>
      <c r="B1982" s="580"/>
      <c r="C1982" s="579"/>
      <c r="H1982" s="325"/>
    </row>
    <row r="1983" spans="1:8">
      <c r="A1983" s="225"/>
      <c r="B1983" s="580"/>
      <c r="C1983" s="579"/>
      <c r="H1983" s="325"/>
    </row>
    <row r="1984" spans="1:8">
      <c r="A1984" s="225"/>
      <c r="B1984" s="580"/>
      <c r="C1984" s="579"/>
      <c r="H1984" s="325"/>
    </row>
    <row r="1985" spans="1:8">
      <c r="A1985" s="225"/>
      <c r="B1985" s="580"/>
      <c r="C1985" s="579"/>
      <c r="H1985" s="325"/>
    </row>
    <row r="1986" spans="1:8">
      <c r="A1986" s="225"/>
      <c r="B1986" s="580"/>
      <c r="C1986" s="579"/>
      <c r="H1986" s="325"/>
    </row>
    <row r="1987" spans="1:8">
      <c r="A1987" s="225"/>
      <c r="B1987" s="580"/>
      <c r="C1987" s="579"/>
      <c r="H1987" s="325"/>
    </row>
    <row r="1988" spans="1:8">
      <c r="A1988" s="225"/>
      <c r="B1988" s="580"/>
      <c r="C1988" s="579"/>
      <c r="H1988" s="325"/>
    </row>
    <row r="1989" spans="1:8">
      <c r="A1989" s="225"/>
      <c r="B1989" s="580"/>
      <c r="C1989" s="579"/>
      <c r="H1989" s="325"/>
    </row>
    <row r="1990" spans="1:8">
      <c r="A1990" s="225"/>
      <c r="B1990" s="580"/>
      <c r="C1990" s="579"/>
      <c r="H1990" s="325"/>
    </row>
    <row r="1991" spans="1:8">
      <c r="A1991" s="225"/>
      <c r="B1991" s="580"/>
      <c r="C1991" s="579"/>
      <c r="H1991" s="325"/>
    </row>
    <row r="1992" spans="1:8">
      <c r="A1992" s="225"/>
      <c r="B1992" s="580"/>
      <c r="C1992" s="579"/>
      <c r="H1992" s="325"/>
    </row>
    <row r="1993" spans="1:8">
      <c r="A1993" s="225"/>
      <c r="B1993" s="580"/>
      <c r="C1993" s="579"/>
      <c r="H1993" s="325"/>
    </row>
    <row r="1994" spans="1:8">
      <c r="A1994" s="225"/>
      <c r="B1994" s="580"/>
      <c r="C1994" s="579"/>
      <c r="H1994" s="325"/>
    </row>
    <row r="1995" spans="1:8">
      <c r="A1995" s="225"/>
      <c r="B1995" s="580"/>
      <c r="C1995" s="579"/>
      <c r="H1995" s="325"/>
    </row>
    <row r="1996" spans="1:8">
      <c r="A1996" s="225"/>
      <c r="B1996" s="580"/>
      <c r="C1996" s="579"/>
      <c r="H1996" s="325"/>
    </row>
    <row r="1997" spans="1:8">
      <c r="A1997" s="225"/>
      <c r="B1997" s="580"/>
      <c r="C1997" s="579"/>
      <c r="H1997" s="325"/>
    </row>
    <row r="1998" spans="1:8">
      <c r="A1998" s="225"/>
      <c r="B1998" s="580"/>
      <c r="C1998" s="579"/>
      <c r="H1998" s="325"/>
    </row>
    <row r="1999" spans="1:8">
      <c r="A1999" s="225"/>
      <c r="B1999" s="580"/>
      <c r="C1999" s="579"/>
      <c r="H1999" s="325"/>
    </row>
    <row r="2000" spans="1:8">
      <c r="A2000" s="225"/>
      <c r="B2000" s="580"/>
      <c r="C2000" s="579"/>
      <c r="H2000" s="325"/>
    </row>
    <row r="2001" spans="1:8">
      <c r="A2001" s="225"/>
      <c r="B2001" s="580"/>
      <c r="C2001" s="579"/>
      <c r="H2001" s="325"/>
    </row>
    <row r="2002" spans="1:8">
      <c r="A2002" s="225"/>
      <c r="B2002" s="580"/>
      <c r="C2002" s="579"/>
      <c r="H2002" s="325"/>
    </row>
    <row r="2003" spans="1:8">
      <c r="A2003" s="225"/>
      <c r="B2003" s="580"/>
      <c r="C2003" s="579"/>
      <c r="H2003" s="325"/>
    </row>
    <row r="2004" spans="1:8">
      <c r="A2004" s="225"/>
      <c r="B2004" s="580"/>
      <c r="C2004" s="579"/>
      <c r="H2004" s="325"/>
    </row>
    <row r="2005" spans="1:8">
      <c r="A2005" s="225"/>
      <c r="B2005" s="580"/>
      <c r="C2005" s="579"/>
      <c r="H2005" s="325"/>
    </row>
    <row r="2006" spans="1:8">
      <c r="A2006" s="225"/>
      <c r="B2006" s="580"/>
      <c r="C2006" s="579"/>
      <c r="H2006" s="325"/>
    </row>
    <row r="2007" spans="1:8">
      <c r="A2007" s="225"/>
      <c r="B2007" s="580"/>
      <c r="C2007" s="579"/>
      <c r="H2007" s="325"/>
    </row>
    <row r="2008" spans="1:8">
      <c r="A2008" s="225"/>
      <c r="B2008" s="580"/>
      <c r="C2008" s="579"/>
      <c r="H2008" s="325"/>
    </row>
    <row r="2009" spans="1:8">
      <c r="A2009" s="225"/>
      <c r="B2009" s="580"/>
      <c r="C2009" s="579"/>
      <c r="H2009" s="325"/>
    </row>
    <row r="2010" spans="1:8">
      <c r="A2010" s="225"/>
      <c r="B2010" s="580"/>
      <c r="C2010" s="579"/>
      <c r="H2010" s="325"/>
    </row>
    <row r="2011" spans="1:8">
      <c r="A2011" s="225"/>
      <c r="B2011" s="580"/>
      <c r="C2011" s="579"/>
      <c r="H2011" s="325"/>
    </row>
    <row r="2012" spans="1:8">
      <c r="A2012" s="225"/>
      <c r="B2012" s="580"/>
      <c r="C2012" s="579"/>
      <c r="H2012" s="325"/>
    </row>
    <row r="2013" spans="1:8">
      <c r="A2013" s="225"/>
      <c r="B2013" s="580"/>
      <c r="C2013" s="579"/>
      <c r="H2013" s="325"/>
    </row>
    <row r="2014" spans="1:8">
      <c r="A2014" s="225"/>
      <c r="B2014" s="580"/>
      <c r="C2014" s="579"/>
      <c r="H2014" s="325"/>
    </row>
    <row r="2015" spans="1:8">
      <c r="A2015" s="225"/>
      <c r="B2015" s="580"/>
      <c r="C2015" s="579"/>
      <c r="H2015" s="325"/>
    </row>
    <row r="2016" spans="1:8">
      <c r="A2016" s="225"/>
      <c r="B2016" s="580"/>
      <c r="C2016" s="579"/>
      <c r="H2016" s="325"/>
    </row>
    <row r="2017" spans="1:8">
      <c r="A2017" s="225"/>
      <c r="B2017" s="580"/>
      <c r="C2017" s="579"/>
      <c r="H2017" s="325"/>
    </row>
    <row r="2018" spans="1:8">
      <c r="A2018" s="225"/>
      <c r="B2018" s="580"/>
      <c r="C2018" s="579"/>
      <c r="H2018" s="325"/>
    </row>
    <row r="2019" spans="1:8">
      <c r="A2019" s="225"/>
      <c r="B2019" s="580"/>
      <c r="C2019" s="579"/>
      <c r="H2019" s="325"/>
    </row>
    <row r="2020" spans="1:8">
      <c r="A2020" s="225"/>
      <c r="B2020" s="580"/>
      <c r="C2020" s="579"/>
      <c r="H2020" s="325"/>
    </row>
    <row r="2021" spans="1:8">
      <c r="A2021" s="225"/>
      <c r="B2021" s="580"/>
      <c r="C2021" s="579"/>
      <c r="H2021" s="325"/>
    </row>
    <row r="2022" spans="1:8">
      <c r="A2022" s="225"/>
      <c r="B2022" s="580"/>
      <c r="C2022" s="579"/>
      <c r="H2022" s="325"/>
    </row>
    <row r="2023" spans="1:8">
      <c r="A2023" s="225"/>
      <c r="B2023" s="580"/>
      <c r="C2023" s="579"/>
      <c r="H2023" s="325"/>
    </row>
    <row r="2024" spans="1:8">
      <c r="A2024" s="225"/>
      <c r="B2024" s="580"/>
      <c r="C2024" s="579"/>
      <c r="H2024" s="325"/>
    </row>
    <row r="2025" spans="1:8">
      <c r="A2025" s="225"/>
      <c r="B2025" s="580"/>
      <c r="C2025" s="579"/>
      <c r="H2025" s="325"/>
    </row>
    <row r="2026" spans="1:8">
      <c r="A2026" s="225"/>
      <c r="B2026" s="580"/>
      <c r="C2026" s="579"/>
      <c r="H2026" s="325"/>
    </row>
    <row r="2027" spans="1:8">
      <c r="A2027" s="225"/>
      <c r="B2027" s="580"/>
      <c r="C2027" s="579"/>
      <c r="H2027" s="325"/>
    </row>
    <row r="2028" spans="1:8">
      <c r="A2028" s="225"/>
      <c r="B2028" s="580"/>
      <c r="C2028" s="579"/>
      <c r="H2028" s="325"/>
    </row>
    <row r="2029" spans="1:8">
      <c r="A2029" s="225"/>
      <c r="B2029" s="580"/>
      <c r="C2029" s="579"/>
      <c r="H2029" s="325"/>
    </row>
    <row r="2030" spans="1:8">
      <c r="A2030" s="225"/>
      <c r="B2030" s="580"/>
      <c r="C2030" s="579"/>
      <c r="H2030" s="325"/>
    </row>
    <row r="2031" spans="1:8">
      <c r="A2031" s="225"/>
      <c r="B2031" s="580"/>
      <c r="C2031" s="579"/>
      <c r="H2031" s="325"/>
    </row>
    <row r="2032" spans="1:8">
      <c r="A2032" s="225"/>
      <c r="B2032" s="580"/>
      <c r="C2032" s="579"/>
      <c r="H2032" s="325"/>
    </row>
    <row r="2033" spans="1:8">
      <c r="A2033" s="225"/>
      <c r="B2033" s="580"/>
      <c r="C2033" s="579"/>
      <c r="H2033" s="325"/>
    </row>
    <row r="2034" spans="1:8">
      <c r="A2034" s="225"/>
      <c r="B2034" s="580"/>
      <c r="C2034" s="579"/>
      <c r="H2034" s="325"/>
    </row>
    <row r="2035" spans="1:8">
      <c r="A2035" s="225"/>
      <c r="B2035" s="580"/>
      <c r="C2035" s="579"/>
      <c r="H2035" s="325"/>
    </row>
    <row r="2036" spans="1:8">
      <c r="A2036" s="225"/>
      <c r="B2036" s="580"/>
      <c r="C2036" s="579"/>
      <c r="H2036" s="325"/>
    </row>
    <row r="2037" spans="1:8">
      <c r="A2037" s="225"/>
      <c r="B2037" s="580"/>
      <c r="C2037" s="579"/>
      <c r="H2037" s="325"/>
    </row>
    <row r="2038" spans="1:8">
      <c r="A2038" s="225"/>
      <c r="B2038" s="580"/>
      <c r="C2038" s="579"/>
      <c r="H2038" s="325"/>
    </row>
    <row r="2039" spans="1:8">
      <c r="A2039" s="225"/>
      <c r="B2039" s="580"/>
      <c r="C2039" s="579"/>
      <c r="H2039" s="325"/>
    </row>
    <row r="2040" spans="1:8">
      <c r="A2040" s="225"/>
      <c r="B2040" s="580"/>
      <c r="C2040" s="579"/>
      <c r="H2040" s="325"/>
    </row>
    <row r="2041" spans="1:8">
      <c r="A2041" s="225"/>
      <c r="B2041" s="580"/>
      <c r="C2041" s="579"/>
      <c r="H2041" s="325"/>
    </row>
    <row r="2042" spans="1:8">
      <c r="A2042" s="225"/>
      <c r="B2042" s="580"/>
      <c r="C2042" s="579"/>
      <c r="H2042" s="325"/>
    </row>
    <row r="2043" spans="1:8">
      <c r="A2043" s="225"/>
      <c r="B2043" s="580"/>
      <c r="C2043" s="579"/>
      <c r="H2043" s="325"/>
    </row>
    <row r="2044" spans="1:8">
      <c r="A2044" s="225"/>
      <c r="B2044" s="580"/>
      <c r="C2044" s="579"/>
      <c r="H2044" s="325"/>
    </row>
    <row r="2045" spans="1:8">
      <c r="A2045" s="225"/>
      <c r="B2045" s="580"/>
      <c r="C2045" s="579"/>
      <c r="H2045" s="325"/>
    </row>
    <row r="2046" spans="1:8">
      <c r="A2046" s="225"/>
      <c r="B2046" s="580"/>
      <c r="C2046" s="579"/>
      <c r="H2046" s="325"/>
    </row>
    <row r="2047" spans="1:8">
      <c r="A2047" s="225"/>
      <c r="B2047" s="580"/>
      <c r="C2047" s="579"/>
      <c r="H2047" s="325"/>
    </row>
    <row r="2048" spans="1:8">
      <c r="A2048" s="225"/>
      <c r="B2048" s="580"/>
      <c r="C2048" s="579"/>
      <c r="H2048" s="325"/>
    </row>
    <row r="2049" spans="1:8">
      <c r="A2049" s="225"/>
      <c r="B2049" s="580"/>
      <c r="C2049" s="579"/>
      <c r="H2049" s="325"/>
    </row>
    <row r="2050" spans="1:8">
      <c r="A2050" s="225"/>
      <c r="B2050" s="580"/>
      <c r="C2050" s="579"/>
      <c r="H2050" s="325"/>
    </row>
    <row r="2051" spans="1:8">
      <c r="A2051" s="225"/>
      <c r="B2051" s="580"/>
      <c r="C2051" s="579"/>
      <c r="H2051" s="325"/>
    </row>
    <row r="2052" spans="1:8">
      <c r="A2052" s="225"/>
      <c r="B2052" s="580"/>
      <c r="C2052" s="579"/>
      <c r="H2052" s="325"/>
    </row>
    <row r="2053" spans="1:8">
      <c r="A2053" s="225"/>
      <c r="B2053" s="580"/>
      <c r="C2053" s="579"/>
      <c r="H2053" s="325"/>
    </row>
    <row r="2054" spans="1:8">
      <c r="A2054" s="225"/>
      <c r="B2054" s="580"/>
      <c r="C2054" s="579"/>
      <c r="H2054" s="325"/>
    </row>
    <row r="2055" spans="1:8">
      <c r="A2055" s="225"/>
      <c r="B2055" s="580"/>
      <c r="C2055" s="579"/>
      <c r="H2055" s="325"/>
    </row>
    <row r="2056" spans="1:8">
      <c r="A2056" s="225"/>
      <c r="B2056" s="580"/>
      <c r="C2056" s="579"/>
      <c r="H2056" s="325"/>
    </row>
    <row r="2057" spans="1:8">
      <c r="A2057" s="225"/>
      <c r="B2057" s="580"/>
      <c r="C2057" s="579"/>
      <c r="H2057" s="325"/>
    </row>
    <row r="2058" spans="1:8">
      <c r="A2058" s="225"/>
      <c r="B2058" s="580"/>
      <c r="C2058" s="579"/>
      <c r="H2058" s="325"/>
    </row>
    <row r="2059" spans="1:8">
      <c r="A2059" s="225"/>
      <c r="B2059" s="580"/>
      <c r="C2059" s="579"/>
      <c r="H2059" s="325"/>
    </row>
    <row r="2060" spans="1:8">
      <c r="A2060" s="225"/>
      <c r="B2060" s="580"/>
      <c r="C2060" s="579"/>
      <c r="H2060" s="325"/>
    </row>
    <row r="2061" spans="1:8">
      <c r="A2061" s="225"/>
      <c r="B2061" s="580"/>
      <c r="C2061" s="579"/>
      <c r="H2061" s="325"/>
    </row>
    <row r="2062" spans="1:8">
      <c r="A2062" s="225"/>
      <c r="B2062" s="580"/>
      <c r="C2062" s="579"/>
      <c r="H2062" s="325"/>
    </row>
    <row r="2063" spans="1:8">
      <c r="A2063" s="225"/>
      <c r="B2063" s="580"/>
      <c r="C2063" s="579"/>
      <c r="H2063" s="325"/>
    </row>
    <row r="2064" spans="1:8">
      <c r="A2064" s="225"/>
      <c r="B2064" s="580"/>
      <c r="C2064" s="579"/>
      <c r="H2064" s="325"/>
    </row>
    <row r="2065" spans="1:8">
      <c r="A2065" s="225"/>
      <c r="B2065" s="580"/>
      <c r="C2065" s="579"/>
      <c r="H2065" s="325"/>
    </row>
    <row r="2066" spans="1:8">
      <c r="A2066" s="225"/>
      <c r="B2066" s="580"/>
      <c r="C2066" s="579"/>
      <c r="H2066" s="325"/>
    </row>
    <row r="2067" spans="1:8">
      <c r="A2067" s="225"/>
      <c r="B2067" s="580"/>
      <c r="C2067" s="579"/>
      <c r="H2067" s="325"/>
    </row>
    <row r="2068" spans="1:8">
      <c r="A2068" s="225"/>
      <c r="B2068" s="580"/>
      <c r="C2068" s="579"/>
      <c r="H2068" s="325"/>
    </row>
    <row r="2069" spans="1:8">
      <c r="A2069" s="225"/>
      <c r="B2069" s="580"/>
      <c r="C2069" s="579"/>
      <c r="H2069" s="325"/>
    </row>
    <row r="2070" spans="1:8">
      <c r="A2070" s="225"/>
      <c r="B2070" s="580"/>
      <c r="C2070" s="579"/>
      <c r="H2070" s="325"/>
    </row>
    <row r="2071" spans="1:8">
      <c r="A2071" s="225"/>
      <c r="B2071" s="580"/>
      <c r="C2071" s="579"/>
      <c r="H2071" s="325"/>
    </row>
    <row r="2072" spans="1:8">
      <c r="A2072" s="225"/>
      <c r="B2072" s="580"/>
      <c r="C2072" s="579"/>
      <c r="H2072" s="325"/>
    </row>
    <row r="2073" spans="1:8">
      <c r="A2073" s="225"/>
      <c r="B2073" s="580"/>
      <c r="C2073" s="579"/>
      <c r="H2073" s="325"/>
    </row>
    <row r="2074" spans="1:8">
      <c r="A2074" s="225"/>
      <c r="B2074" s="580"/>
      <c r="C2074" s="579"/>
      <c r="H2074" s="325"/>
    </row>
    <row r="2075" spans="1:8">
      <c r="A2075" s="225"/>
      <c r="B2075" s="580"/>
      <c r="C2075" s="579"/>
      <c r="H2075" s="325"/>
    </row>
    <row r="2076" spans="1:8">
      <c r="A2076" s="225"/>
      <c r="B2076" s="580"/>
      <c r="C2076" s="579"/>
      <c r="H2076" s="325"/>
    </row>
    <row r="2077" spans="1:8">
      <c r="A2077" s="225"/>
      <c r="B2077" s="580"/>
      <c r="C2077" s="579"/>
      <c r="H2077" s="325"/>
    </row>
    <row r="2078" spans="1:8">
      <c r="A2078" s="225"/>
      <c r="B2078" s="580"/>
      <c r="C2078" s="579"/>
      <c r="H2078" s="325"/>
    </row>
    <row r="2079" spans="1:8">
      <c r="A2079" s="225"/>
      <c r="B2079" s="580"/>
      <c r="C2079" s="579"/>
      <c r="H2079" s="325"/>
    </row>
    <row r="2080" spans="1:8">
      <c r="A2080" s="225"/>
      <c r="B2080" s="580"/>
      <c r="C2080" s="579"/>
      <c r="H2080" s="325"/>
    </row>
    <row r="2081" spans="1:8">
      <c r="A2081" s="225"/>
      <c r="B2081" s="580"/>
      <c r="C2081" s="579"/>
      <c r="H2081" s="325"/>
    </row>
    <row r="2082" spans="1:8">
      <c r="A2082" s="225"/>
      <c r="B2082" s="580"/>
      <c r="C2082" s="579"/>
      <c r="H2082" s="325"/>
    </row>
    <row r="2083" spans="1:8">
      <c r="A2083" s="225"/>
      <c r="B2083" s="580"/>
      <c r="C2083" s="579"/>
      <c r="H2083" s="325"/>
    </row>
    <row r="2084" spans="1:8">
      <c r="A2084" s="225"/>
      <c r="B2084" s="580"/>
      <c r="C2084" s="579"/>
      <c r="H2084" s="325"/>
    </row>
    <row r="2085" spans="1:8">
      <c r="A2085" s="225"/>
      <c r="B2085" s="580"/>
      <c r="C2085" s="579"/>
      <c r="H2085" s="325"/>
    </row>
    <row r="2086" spans="1:8">
      <c r="A2086" s="225"/>
      <c r="B2086" s="580"/>
      <c r="C2086" s="579"/>
      <c r="H2086" s="325"/>
    </row>
    <row r="2087" spans="1:8">
      <c r="A2087" s="225"/>
      <c r="B2087" s="580"/>
      <c r="C2087" s="579"/>
      <c r="H2087" s="325"/>
    </row>
    <row r="2088" spans="1:8">
      <c r="A2088" s="225"/>
      <c r="B2088" s="580"/>
      <c r="C2088" s="579"/>
      <c r="H2088" s="325"/>
    </row>
    <row r="2089" spans="1:8">
      <c r="A2089" s="225"/>
      <c r="B2089" s="580"/>
      <c r="C2089" s="579"/>
      <c r="H2089" s="325"/>
    </row>
    <row r="2090" spans="1:8">
      <c r="A2090" s="225"/>
      <c r="B2090" s="580"/>
      <c r="C2090" s="579"/>
      <c r="H2090" s="325"/>
    </row>
    <row r="2091" spans="1:8">
      <c r="A2091" s="225"/>
      <c r="B2091" s="580"/>
      <c r="C2091" s="579"/>
      <c r="H2091" s="325"/>
    </row>
    <row r="2092" spans="1:8">
      <c r="A2092" s="225"/>
      <c r="B2092" s="580"/>
      <c r="C2092" s="579"/>
      <c r="H2092" s="325"/>
    </row>
    <row r="2093" spans="1:8">
      <c r="A2093" s="225"/>
      <c r="B2093" s="580"/>
      <c r="C2093" s="579"/>
      <c r="H2093" s="325"/>
    </row>
    <row r="2094" spans="1:8">
      <c r="A2094" s="225"/>
      <c r="B2094" s="580"/>
      <c r="C2094" s="579"/>
      <c r="H2094" s="325"/>
    </row>
    <row r="2095" spans="1:8">
      <c r="A2095" s="225"/>
      <c r="B2095" s="580"/>
      <c r="C2095" s="579"/>
      <c r="H2095" s="325"/>
    </row>
    <row r="2096" spans="1:8">
      <c r="A2096" s="225"/>
      <c r="B2096" s="580"/>
      <c r="C2096" s="579"/>
      <c r="H2096" s="325"/>
    </row>
    <row r="2097" spans="1:8">
      <c r="A2097" s="225"/>
      <c r="B2097" s="580"/>
      <c r="C2097" s="579"/>
      <c r="H2097" s="325"/>
    </row>
    <row r="2098" spans="1:8">
      <c r="A2098" s="225"/>
      <c r="B2098" s="580"/>
      <c r="C2098" s="579"/>
      <c r="H2098" s="325"/>
    </row>
    <row r="2099" spans="1:8">
      <c r="A2099" s="225"/>
      <c r="B2099" s="580"/>
      <c r="C2099" s="579"/>
      <c r="H2099" s="325"/>
    </row>
    <row r="2100" spans="1:8">
      <c r="A2100" s="225"/>
      <c r="B2100" s="580"/>
      <c r="C2100" s="579"/>
      <c r="H2100" s="325"/>
    </row>
    <row r="2101" spans="1:8">
      <c r="A2101" s="225"/>
      <c r="B2101" s="580"/>
      <c r="C2101" s="579"/>
      <c r="H2101" s="325"/>
    </row>
    <row r="2102" spans="1:8">
      <c r="A2102" s="225"/>
      <c r="B2102" s="580"/>
      <c r="C2102" s="579"/>
      <c r="H2102" s="325"/>
    </row>
    <row r="2103" spans="1:8">
      <c r="A2103" s="225"/>
      <c r="B2103" s="580"/>
      <c r="C2103" s="579"/>
      <c r="H2103" s="325"/>
    </row>
    <row r="2104" spans="1:8">
      <c r="A2104" s="225"/>
      <c r="B2104" s="580"/>
      <c r="C2104" s="579"/>
      <c r="H2104" s="325"/>
    </row>
    <row r="2105" spans="1:8">
      <c r="A2105" s="225"/>
      <c r="B2105" s="580"/>
      <c r="C2105" s="579"/>
      <c r="H2105" s="325"/>
    </row>
    <row r="2106" spans="1:8">
      <c r="A2106" s="225"/>
      <c r="B2106" s="580"/>
      <c r="C2106" s="579"/>
      <c r="H2106" s="325"/>
    </row>
    <row r="2107" spans="1:8">
      <c r="A2107" s="225"/>
      <c r="B2107" s="580"/>
      <c r="C2107" s="579"/>
      <c r="H2107" s="325"/>
    </row>
    <row r="2108" spans="1:8">
      <c r="A2108" s="225"/>
      <c r="B2108" s="580"/>
      <c r="C2108" s="579"/>
      <c r="H2108" s="325"/>
    </row>
    <row r="2109" spans="1:8">
      <c r="A2109" s="225"/>
      <c r="B2109" s="580"/>
      <c r="C2109" s="579"/>
      <c r="H2109" s="325"/>
    </row>
    <row r="2110" spans="1:8">
      <c r="A2110" s="225"/>
      <c r="B2110" s="580"/>
      <c r="C2110" s="579"/>
      <c r="H2110" s="325"/>
    </row>
    <row r="2111" spans="1:8">
      <c r="A2111" s="225"/>
      <c r="B2111" s="580"/>
      <c r="C2111" s="579"/>
      <c r="H2111" s="325"/>
    </row>
    <row r="2112" spans="1:8">
      <c r="A2112" s="225"/>
      <c r="B2112" s="580"/>
      <c r="C2112" s="579"/>
      <c r="H2112" s="325"/>
    </row>
    <row r="2113" spans="1:8">
      <c r="A2113" s="225"/>
      <c r="B2113" s="580"/>
      <c r="C2113" s="579"/>
      <c r="H2113" s="325"/>
    </row>
    <row r="2114" spans="1:8">
      <c r="A2114" s="225"/>
      <c r="B2114" s="580"/>
      <c r="C2114" s="579"/>
      <c r="H2114" s="325"/>
    </row>
    <row r="2115" spans="1:8">
      <c r="A2115" s="225"/>
      <c r="B2115" s="580"/>
      <c r="C2115" s="579"/>
      <c r="H2115" s="325"/>
    </row>
    <row r="2116" spans="1:8">
      <c r="A2116" s="225"/>
      <c r="B2116" s="580"/>
      <c r="C2116" s="579"/>
      <c r="H2116" s="325"/>
    </row>
    <row r="2117" spans="1:8">
      <c r="A2117" s="225"/>
      <c r="B2117" s="580"/>
      <c r="C2117" s="579"/>
      <c r="H2117" s="325"/>
    </row>
    <row r="2118" spans="1:8">
      <c r="A2118" s="225"/>
      <c r="B2118" s="580"/>
      <c r="C2118" s="579"/>
      <c r="H2118" s="325"/>
    </row>
    <row r="2119" spans="1:8">
      <c r="A2119" s="225"/>
      <c r="B2119" s="580"/>
      <c r="C2119" s="579"/>
      <c r="H2119" s="325"/>
    </row>
    <row r="2120" spans="1:8">
      <c r="A2120" s="225"/>
      <c r="B2120" s="580"/>
      <c r="C2120" s="579"/>
      <c r="H2120" s="325"/>
    </row>
    <row r="2121" spans="1:8">
      <c r="A2121" s="225"/>
      <c r="B2121" s="580"/>
      <c r="C2121" s="579"/>
      <c r="H2121" s="325"/>
    </row>
    <row r="2122" spans="1:8">
      <c r="A2122" s="225"/>
      <c r="B2122" s="580"/>
      <c r="C2122" s="579"/>
      <c r="H2122" s="325"/>
    </row>
    <row r="2123" spans="1:8">
      <c r="A2123" s="225"/>
      <c r="B2123" s="580"/>
      <c r="C2123" s="579"/>
      <c r="H2123" s="325"/>
    </row>
    <row r="2124" spans="1:8">
      <c r="A2124" s="225"/>
      <c r="B2124" s="580"/>
      <c r="C2124" s="579"/>
      <c r="H2124" s="325"/>
    </row>
    <row r="2125" spans="1:8">
      <c r="A2125" s="225"/>
      <c r="B2125" s="580"/>
      <c r="C2125" s="579"/>
      <c r="H2125" s="325"/>
    </row>
    <row r="2126" spans="1:8">
      <c r="A2126" s="225"/>
      <c r="B2126" s="580"/>
      <c r="C2126" s="579"/>
      <c r="H2126" s="325"/>
    </row>
    <row r="2127" spans="1:8">
      <c r="A2127" s="225"/>
      <c r="B2127" s="580"/>
      <c r="C2127" s="579"/>
      <c r="H2127" s="325"/>
    </row>
    <row r="2128" spans="1:8">
      <c r="A2128" s="225"/>
      <c r="B2128" s="580"/>
      <c r="C2128" s="579"/>
      <c r="H2128" s="325"/>
    </row>
    <row r="2129" spans="1:8">
      <c r="A2129" s="225"/>
      <c r="B2129" s="580"/>
      <c r="C2129" s="579"/>
      <c r="H2129" s="325"/>
    </row>
    <row r="2130" spans="1:8">
      <c r="A2130" s="225"/>
      <c r="B2130" s="580"/>
      <c r="C2130" s="579"/>
      <c r="H2130" s="325"/>
    </row>
    <row r="2131" spans="1:8">
      <c r="A2131" s="225"/>
      <c r="B2131" s="580"/>
      <c r="C2131" s="579"/>
      <c r="H2131" s="325"/>
    </row>
    <row r="2132" spans="1:8">
      <c r="A2132" s="225"/>
      <c r="B2132" s="580"/>
      <c r="C2132" s="579"/>
      <c r="H2132" s="325"/>
    </row>
    <row r="2133" spans="1:8">
      <c r="A2133" s="225"/>
      <c r="B2133" s="580"/>
      <c r="C2133" s="579"/>
      <c r="H2133" s="325"/>
    </row>
    <row r="2134" spans="1:8">
      <c r="A2134" s="225"/>
      <c r="B2134" s="580"/>
      <c r="C2134" s="579"/>
      <c r="H2134" s="325"/>
    </row>
    <row r="2135" spans="1:8">
      <c r="A2135" s="225"/>
      <c r="B2135" s="580"/>
      <c r="C2135" s="579"/>
      <c r="H2135" s="325"/>
    </row>
    <row r="2136" spans="1:8">
      <c r="A2136" s="225"/>
      <c r="B2136" s="580"/>
      <c r="C2136" s="579"/>
      <c r="H2136" s="325"/>
    </row>
    <row r="2137" spans="1:8">
      <c r="A2137" s="225"/>
      <c r="B2137" s="580"/>
      <c r="C2137" s="579"/>
      <c r="H2137" s="325"/>
    </row>
    <row r="2138" spans="1:8">
      <c r="A2138" s="225"/>
      <c r="B2138" s="580"/>
      <c r="C2138" s="579"/>
      <c r="H2138" s="325"/>
    </row>
    <row r="2139" spans="1:8">
      <c r="A2139" s="225"/>
      <c r="B2139" s="580"/>
      <c r="C2139" s="579"/>
      <c r="H2139" s="325"/>
    </row>
    <row r="2140" spans="1:8">
      <c r="A2140" s="225"/>
      <c r="B2140" s="580"/>
      <c r="C2140" s="579"/>
      <c r="H2140" s="325"/>
    </row>
    <row r="2141" spans="1:8">
      <c r="A2141" s="225"/>
      <c r="B2141" s="580"/>
      <c r="C2141" s="579"/>
      <c r="H2141" s="325"/>
    </row>
    <row r="2142" spans="1:8">
      <c r="A2142" s="225"/>
      <c r="B2142" s="580"/>
      <c r="C2142" s="579"/>
      <c r="H2142" s="325"/>
    </row>
    <row r="2143" spans="1:8">
      <c r="A2143" s="225"/>
      <c r="B2143" s="580"/>
      <c r="C2143" s="579"/>
      <c r="H2143" s="325"/>
    </row>
    <row r="2144" spans="1:8">
      <c r="A2144" s="225"/>
      <c r="B2144" s="580"/>
      <c r="C2144" s="579"/>
      <c r="H2144" s="325"/>
    </row>
    <row r="2145" spans="1:8">
      <c r="A2145" s="225"/>
      <c r="B2145" s="580"/>
      <c r="C2145" s="579"/>
      <c r="H2145" s="325"/>
    </row>
    <row r="2146" spans="1:8">
      <c r="A2146" s="225"/>
      <c r="B2146" s="580"/>
      <c r="C2146" s="579"/>
      <c r="H2146" s="325"/>
    </row>
    <row r="2147" spans="1:8">
      <c r="A2147" s="225"/>
      <c r="B2147" s="580"/>
      <c r="C2147" s="579"/>
      <c r="H2147" s="325"/>
    </row>
    <row r="2148" spans="1:8">
      <c r="A2148" s="225"/>
      <c r="B2148" s="580"/>
      <c r="C2148" s="579"/>
      <c r="H2148" s="325"/>
    </row>
    <row r="2149" spans="1:8">
      <c r="A2149" s="225"/>
      <c r="B2149" s="580"/>
      <c r="C2149" s="579"/>
      <c r="H2149" s="325"/>
    </row>
    <row r="2150" spans="1:8">
      <c r="A2150" s="225"/>
      <c r="B2150" s="580"/>
      <c r="C2150" s="579"/>
      <c r="H2150" s="325"/>
    </row>
    <row r="2151" spans="1:8">
      <c r="A2151" s="225"/>
      <c r="B2151" s="580"/>
      <c r="C2151" s="579"/>
      <c r="H2151" s="325"/>
    </row>
    <row r="2152" spans="1:8">
      <c r="A2152" s="225"/>
      <c r="B2152" s="580"/>
      <c r="C2152" s="579"/>
      <c r="H2152" s="325"/>
    </row>
    <row r="2153" spans="1:8">
      <c r="A2153" s="225"/>
      <c r="B2153" s="580"/>
      <c r="C2153" s="579"/>
      <c r="H2153" s="325"/>
    </row>
    <row r="2154" spans="1:8">
      <c r="A2154" s="225"/>
      <c r="B2154" s="580"/>
      <c r="C2154" s="579"/>
      <c r="H2154" s="325"/>
    </row>
    <row r="2155" spans="1:8">
      <c r="A2155" s="225"/>
      <c r="B2155" s="580"/>
      <c r="C2155" s="579"/>
      <c r="H2155" s="325"/>
    </row>
    <row r="2156" spans="1:8">
      <c r="A2156" s="225"/>
      <c r="B2156" s="580"/>
      <c r="C2156" s="579"/>
      <c r="H2156" s="325"/>
    </row>
    <row r="2157" spans="1:8">
      <c r="A2157" s="225"/>
      <c r="B2157" s="580"/>
      <c r="C2157" s="579"/>
      <c r="H2157" s="325"/>
    </row>
    <row r="2158" spans="1:8">
      <c r="A2158" s="225"/>
      <c r="B2158" s="580"/>
      <c r="C2158" s="579"/>
      <c r="H2158" s="325"/>
    </row>
    <row r="2159" spans="1:8">
      <c r="A2159" s="225"/>
      <c r="B2159" s="580"/>
      <c r="C2159" s="579"/>
      <c r="H2159" s="325"/>
    </row>
    <row r="2160" spans="1:8">
      <c r="A2160" s="225"/>
      <c r="B2160" s="580"/>
      <c r="C2160" s="579"/>
      <c r="H2160" s="325"/>
    </row>
    <row r="2161" spans="1:8">
      <c r="A2161" s="225"/>
      <c r="B2161" s="580"/>
      <c r="C2161" s="579"/>
      <c r="H2161" s="325"/>
    </row>
    <row r="2162" spans="1:8">
      <c r="A2162" s="225"/>
      <c r="B2162" s="580"/>
      <c r="C2162" s="579"/>
      <c r="H2162" s="325"/>
    </row>
    <row r="2163" spans="1:8">
      <c r="A2163" s="225"/>
      <c r="B2163" s="580"/>
      <c r="C2163" s="579"/>
      <c r="H2163" s="325"/>
    </row>
    <row r="2164" spans="1:8">
      <c r="A2164" s="225"/>
      <c r="B2164" s="580"/>
      <c r="C2164" s="579"/>
      <c r="H2164" s="325"/>
    </row>
    <row r="2165" spans="1:8">
      <c r="A2165" s="225"/>
      <c r="B2165" s="580"/>
      <c r="C2165" s="579"/>
      <c r="H2165" s="325"/>
    </row>
    <row r="2166" spans="1:8">
      <c r="A2166" s="225"/>
      <c r="B2166" s="580"/>
      <c r="C2166" s="579"/>
      <c r="H2166" s="325"/>
    </row>
    <row r="2167" spans="1:8">
      <c r="A2167" s="225"/>
      <c r="B2167" s="580"/>
      <c r="C2167" s="579"/>
      <c r="H2167" s="325"/>
    </row>
    <row r="2168" spans="1:8">
      <c r="A2168" s="225"/>
      <c r="B2168" s="580"/>
      <c r="C2168" s="579"/>
      <c r="H2168" s="325"/>
    </row>
    <row r="2169" spans="1:8">
      <c r="A2169" s="225"/>
      <c r="B2169" s="580"/>
      <c r="C2169" s="579"/>
      <c r="H2169" s="325"/>
    </row>
    <row r="2170" spans="1:8">
      <c r="A2170" s="225"/>
      <c r="B2170" s="580"/>
      <c r="C2170" s="579"/>
      <c r="H2170" s="325"/>
    </row>
    <row r="2171" spans="1:8">
      <c r="A2171" s="225"/>
      <c r="B2171" s="580"/>
      <c r="C2171" s="579"/>
      <c r="H2171" s="325"/>
    </row>
    <row r="2172" spans="1:8">
      <c r="A2172" s="225"/>
      <c r="B2172" s="580"/>
      <c r="C2172" s="579"/>
      <c r="H2172" s="325"/>
    </row>
    <row r="2173" spans="1:8">
      <c r="A2173" s="225"/>
      <c r="B2173" s="580"/>
      <c r="C2173" s="579"/>
      <c r="H2173" s="325"/>
    </row>
    <row r="2174" spans="1:8">
      <c r="A2174" s="225"/>
      <c r="B2174" s="580"/>
      <c r="C2174" s="579"/>
      <c r="H2174" s="325"/>
    </row>
    <row r="2175" spans="1:8">
      <c r="A2175" s="225"/>
      <c r="B2175" s="580"/>
      <c r="C2175" s="579"/>
      <c r="H2175" s="325"/>
    </row>
    <row r="2176" spans="1:8">
      <c r="A2176" s="225"/>
      <c r="B2176" s="580"/>
      <c r="C2176" s="579"/>
      <c r="H2176" s="325"/>
    </row>
    <row r="2177" spans="1:8">
      <c r="A2177" s="225"/>
      <c r="B2177" s="580"/>
      <c r="C2177" s="579"/>
      <c r="H2177" s="325"/>
    </row>
    <row r="2178" spans="1:8">
      <c r="A2178" s="225"/>
      <c r="B2178" s="580"/>
      <c r="C2178" s="579"/>
      <c r="H2178" s="325"/>
    </row>
    <row r="2179" spans="1:8">
      <c r="A2179" s="225"/>
      <c r="B2179" s="580"/>
      <c r="C2179" s="579"/>
      <c r="H2179" s="325"/>
    </row>
    <row r="2180" spans="1:8">
      <c r="A2180" s="225"/>
      <c r="B2180" s="580"/>
      <c r="C2180" s="579"/>
      <c r="H2180" s="325"/>
    </row>
    <row r="2181" spans="1:8">
      <c r="A2181" s="225"/>
      <c r="B2181" s="580"/>
      <c r="C2181" s="579"/>
      <c r="H2181" s="325"/>
    </row>
    <row r="2182" spans="1:8">
      <c r="A2182" s="225"/>
      <c r="B2182" s="580"/>
      <c r="C2182" s="579"/>
      <c r="H2182" s="325"/>
    </row>
    <row r="2183" spans="1:8">
      <c r="A2183" s="225"/>
      <c r="B2183" s="580"/>
      <c r="C2183" s="579"/>
      <c r="H2183" s="325"/>
    </row>
    <row r="2184" spans="1:8">
      <c r="A2184" s="225"/>
      <c r="B2184" s="580"/>
      <c r="C2184" s="579"/>
      <c r="H2184" s="325"/>
    </row>
    <row r="2185" spans="1:8">
      <c r="A2185" s="225"/>
      <c r="B2185" s="580"/>
      <c r="C2185" s="579"/>
      <c r="H2185" s="325"/>
    </row>
    <row r="2186" spans="1:8">
      <c r="A2186" s="225"/>
      <c r="B2186" s="580"/>
      <c r="C2186" s="579"/>
      <c r="H2186" s="325"/>
    </row>
    <row r="2187" spans="1:8">
      <c r="A2187" s="225"/>
      <c r="B2187" s="580"/>
      <c r="C2187" s="579"/>
      <c r="H2187" s="325"/>
    </row>
    <row r="2188" spans="1:8">
      <c r="A2188" s="225"/>
      <c r="B2188" s="580"/>
      <c r="C2188" s="579"/>
      <c r="H2188" s="325"/>
    </row>
    <row r="2189" spans="1:8">
      <c r="A2189" s="225"/>
      <c r="B2189" s="580"/>
      <c r="C2189" s="579"/>
      <c r="H2189" s="325"/>
    </row>
    <row r="2190" spans="1:8">
      <c r="A2190" s="225"/>
      <c r="B2190" s="580"/>
      <c r="C2190" s="579"/>
      <c r="H2190" s="325"/>
    </row>
    <row r="2191" spans="1:8">
      <c r="A2191" s="225"/>
      <c r="B2191" s="580"/>
      <c r="C2191" s="579"/>
      <c r="H2191" s="325"/>
    </row>
    <row r="2192" spans="1:8">
      <c r="A2192" s="225"/>
      <c r="B2192" s="580"/>
      <c r="C2192" s="579"/>
      <c r="H2192" s="325"/>
    </row>
    <row r="2193" spans="1:8">
      <c r="A2193" s="225"/>
      <c r="B2193" s="580"/>
      <c r="C2193" s="579"/>
      <c r="H2193" s="325"/>
    </row>
    <row r="2194" spans="1:8">
      <c r="A2194" s="225"/>
      <c r="B2194" s="580"/>
      <c r="C2194" s="579"/>
      <c r="H2194" s="325"/>
    </row>
    <row r="2195" spans="1:8">
      <c r="A2195" s="225"/>
      <c r="B2195" s="580"/>
      <c r="C2195" s="579"/>
      <c r="H2195" s="325"/>
    </row>
    <row r="2196" spans="1:8">
      <c r="A2196" s="225"/>
      <c r="B2196" s="580"/>
      <c r="C2196" s="579"/>
      <c r="H2196" s="325"/>
    </row>
    <row r="2197" spans="1:8">
      <c r="A2197" s="225"/>
      <c r="B2197" s="580"/>
      <c r="C2197" s="579"/>
      <c r="H2197" s="325"/>
    </row>
    <row r="2198" spans="1:8">
      <c r="A2198" s="225"/>
      <c r="B2198" s="580"/>
      <c r="C2198" s="579"/>
      <c r="H2198" s="325"/>
    </row>
    <row r="2199" spans="1:8">
      <c r="A2199" s="225"/>
      <c r="B2199" s="580"/>
      <c r="C2199" s="579"/>
      <c r="H2199" s="325"/>
    </row>
    <row r="2200" spans="1:8">
      <c r="A2200" s="225"/>
      <c r="B2200" s="580"/>
      <c r="C2200" s="579"/>
      <c r="H2200" s="325"/>
    </row>
    <row r="2201" spans="1:8">
      <c r="A2201" s="225"/>
      <c r="B2201" s="580"/>
      <c r="C2201" s="579"/>
      <c r="H2201" s="325"/>
    </row>
    <row r="2202" spans="1:8">
      <c r="A2202" s="225"/>
      <c r="B2202" s="580"/>
      <c r="C2202" s="579"/>
      <c r="H2202" s="325"/>
    </row>
    <row r="2203" spans="1:8">
      <c r="A2203" s="225"/>
      <c r="B2203" s="580"/>
      <c r="C2203" s="579"/>
      <c r="H2203" s="325"/>
    </row>
    <row r="2204" spans="1:8">
      <c r="A2204" s="225"/>
      <c r="B2204" s="580"/>
      <c r="C2204" s="579"/>
      <c r="H2204" s="325"/>
    </row>
    <row r="2205" spans="1:8">
      <c r="A2205" s="225"/>
      <c r="B2205" s="580"/>
      <c r="C2205" s="579"/>
      <c r="H2205" s="325"/>
    </row>
    <row r="2206" spans="1:8">
      <c r="A2206" s="225"/>
      <c r="B2206" s="580"/>
      <c r="C2206" s="579"/>
      <c r="H2206" s="325"/>
    </row>
    <row r="2207" spans="1:8">
      <c r="A2207" s="225"/>
      <c r="B2207" s="580"/>
      <c r="C2207" s="579"/>
      <c r="H2207" s="325"/>
    </row>
    <row r="2208" spans="1:8">
      <c r="A2208" s="225"/>
      <c r="B2208" s="580"/>
      <c r="C2208" s="579"/>
      <c r="H2208" s="325"/>
    </row>
    <row r="2209" spans="1:8">
      <c r="A2209" s="225"/>
      <c r="B2209" s="580"/>
      <c r="C2209" s="579"/>
      <c r="H2209" s="325"/>
    </row>
    <row r="2210" spans="1:8">
      <c r="A2210" s="225"/>
      <c r="B2210" s="580"/>
      <c r="C2210" s="579"/>
      <c r="H2210" s="325"/>
    </row>
    <row r="2211" spans="1:8">
      <c r="A2211" s="225"/>
      <c r="B2211" s="580"/>
      <c r="C2211" s="579"/>
      <c r="H2211" s="325"/>
    </row>
    <row r="2212" spans="1:8">
      <c r="A2212" s="225"/>
      <c r="B2212" s="580"/>
      <c r="C2212" s="579"/>
      <c r="H2212" s="325"/>
    </row>
    <row r="2213" spans="1:8">
      <c r="A2213" s="225"/>
      <c r="B2213" s="580"/>
      <c r="C2213" s="579"/>
      <c r="H2213" s="325"/>
    </row>
    <row r="2214" spans="1:8">
      <c r="A2214" s="225"/>
      <c r="B2214" s="580"/>
      <c r="C2214" s="579"/>
      <c r="H2214" s="325"/>
    </row>
    <row r="2215" spans="1:8">
      <c r="A2215" s="225"/>
      <c r="B2215" s="580"/>
      <c r="C2215" s="579"/>
      <c r="H2215" s="325"/>
    </row>
    <row r="2216" spans="1:8">
      <c r="A2216" s="225"/>
      <c r="B2216" s="580"/>
      <c r="C2216" s="579"/>
      <c r="H2216" s="325"/>
    </row>
    <row r="2217" spans="1:8">
      <c r="A2217" s="225"/>
      <c r="B2217" s="580"/>
      <c r="C2217" s="579"/>
      <c r="H2217" s="325"/>
    </row>
    <row r="2218" spans="1:8">
      <c r="A2218" s="225"/>
      <c r="B2218" s="580"/>
      <c r="C2218" s="579"/>
      <c r="H2218" s="325"/>
    </row>
    <row r="2219" spans="1:8">
      <c r="A2219" s="225"/>
      <c r="B2219" s="580"/>
      <c r="C2219" s="579"/>
      <c r="H2219" s="325"/>
    </row>
    <row r="2220" spans="1:8">
      <c r="A2220" s="225"/>
      <c r="B2220" s="580"/>
      <c r="C2220" s="579"/>
      <c r="H2220" s="325"/>
    </row>
    <row r="2221" spans="1:8">
      <c r="A2221" s="225"/>
      <c r="B2221" s="580"/>
      <c r="C2221" s="579"/>
      <c r="H2221" s="325"/>
    </row>
    <row r="2222" spans="1:8">
      <c r="A2222" s="225"/>
      <c r="B2222" s="580"/>
      <c r="C2222" s="579"/>
      <c r="H2222" s="325"/>
    </row>
    <row r="2223" spans="1:8">
      <c r="A2223" s="225"/>
      <c r="B2223" s="580"/>
      <c r="C2223" s="579"/>
      <c r="H2223" s="325"/>
    </row>
    <row r="2224" spans="1:8">
      <c r="A2224" s="225"/>
      <c r="B2224" s="580"/>
      <c r="C2224" s="579"/>
      <c r="H2224" s="325"/>
    </row>
    <row r="2225" spans="1:8">
      <c r="A2225" s="225"/>
      <c r="B2225" s="580"/>
      <c r="C2225" s="579"/>
      <c r="H2225" s="325"/>
    </row>
    <row r="2226" spans="1:8">
      <c r="A2226" s="225"/>
      <c r="B2226" s="580"/>
      <c r="C2226" s="579"/>
      <c r="H2226" s="325"/>
    </row>
    <row r="2227" spans="1:8">
      <c r="A2227" s="225"/>
      <c r="B2227" s="580"/>
      <c r="C2227" s="579"/>
      <c r="H2227" s="325"/>
    </row>
    <row r="2228" spans="1:8">
      <c r="A2228" s="225"/>
      <c r="B2228" s="580"/>
      <c r="C2228" s="579"/>
      <c r="H2228" s="325"/>
    </row>
    <row r="2229" spans="1:8">
      <c r="A2229" s="225"/>
      <c r="B2229" s="580"/>
      <c r="C2229" s="579"/>
      <c r="H2229" s="325"/>
    </row>
    <row r="2230" spans="1:8">
      <c r="A2230" s="225"/>
      <c r="B2230" s="580"/>
      <c r="C2230" s="579"/>
      <c r="H2230" s="325"/>
    </row>
    <row r="2231" spans="1:8">
      <c r="A2231" s="225"/>
      <c r="B2231" s="580"/>
      <c r="C2231" s="579"/>
      <c r="H2231" s="325"/>
    </row>
    <row r="2232" spans="1:8">
      <c r="A2232" s="225"/>
      <c r="B2232" s="580"/>
      <c r="C2232" s="579"/>
      <c r="H2232" s="325"/>
    </row>
    <row r="2233" spans="1:8">
      <c r="A2233" s="225"/>
      <c r="B2233" s="580"/>
      <c r="C2233" s="579"/>
      <c r="H2233" s="325"/>
    </row>
    <row r="2234" spans="1:8">
      <c r="A2234" s="225"/>
      <c r="B2234" s="580"/>
      <c r="C2234" s="579"/>
      <c r="H2234" s="325"/>
    </row>
    <row r="2235" spans="1:8">
      <c r="A2235" s="225"/>
      <c r="B2235" s="580"/>
      <c r="C2235" s="579"/>
      <c r="H2235" s="325"/>
    </row>
    <row r="2236" spans="1:8">
      <c r="A2236" s="225"/>
      <c r="B2236" s="580"/>
      <c r="C2236" s="579"/>
      <c r="H2236" s="325"/>
    </row>
    <row r="2237" spans="1:8">
      <c r="A2237" s="225"/>
      <c r="B2237" s="580"/>
      <c r="C2237" s="579"/>
      <c r="H2237" s="325"/>
    </row>
    <row r="2238" spans="1:8">
      <c r="A2238" s="225"/>
      <c r="B2238" s="580"/>
      <c r="C2238" s="579"/>
      <c r="H2238" s="325"/>
    </row>
    <row r="2239" spans="1:8">
      <c r="A2239" s="225"/>
      <c r="B2239" s="580"/>
      <c r="C2239" s="579"/>
      <c r="H2239" s="325"/>
    </row>
    <row r="2240" spans="1:8">
      <c r="A2240" s="225"/>
      <c r="B2240" s="580"/>
      <c r="C2240" s="579"/>
      <c r="H2240" s="325"/>
    </row>
    <row r="2241" spans="1:8">
      <c r="A2241" s="225"/>
      <c r="B2241" s="580"/>
      <c r="C2241" s="579"/>
      <c r="H2241" s="325"/>
    </row>
    <row r="2242" spans="1:8">
      <c r="A2242" s="225"/>
      <c r="B2242" s="580"/>
      <c r="C2242" s="579"/>
      <c r="H2242" s="325"/>
    </row>
    <row r="2243" spans="1:8">
      <c r="A2243" s="225"/>
      <c r="B2243" s="580"/>
      <c r="C2243" s="579"/>
      <c r="H2243" s="325"/>
    </row>
    <row r="2244" spans="1:8">
      <c r="A2244" s="225"/>
      <c r="B2244" s="580"/>
      <c r="C2244" s="579"/>
      <c r="H2244" s="325"/>
    </row>
    <row r="2245" spans="1:8">
      <c r="A2245" s="225"/>
      <c r="B2245" s="580"/>
      <c r="C2245" s="579"/>
      <c r="H2245" s="325"/>
    </row>
    <row r="2246" spans="1:8">
      <c r="A2246" s="225"/>
      <c r="B2246" s="580"/>
      <c r="C2246" s="579"/>
      <c r="H2246" s="325"/>
    </row>
    <row r="2247" spans="1:8">
      <c r="A2247" s="225"/>
      <c r="B2247" s="580"/>
      <c r="C2247" s="579"/>
      <c r="H2247" s="325"/>
    </row>
    <row r="2248" spans="1:8">
      <c r="A2248" s="225"/>
      <c r="B2248" s="580"/>
      <c r="C2248" s="579"/>
      <c r="H2248" s="325"/>
    </row>
    <row r="2249" spans="1:8">
      <c r="A2249" s="225"/>
      <c r="B2249" s="580"/>
      <c r="C2249" s="579"/>
      <c r="H2249" s="325"/>
    </row>
    <row r="2250" spans="1:8">
      <c r="A2250" s="225"/>
      <c r="B2250" s="580"/>
      <c r="C2250" s="579"/>
      <c r="H2250" s="325"/>
    </row>
    <row r="2251" spans="1:8">
      <c r="A2251" s="225"/>
      <c r="B2251" s="580"/>
      <c r="C2251" s="579"/>
      <c r="H2251" s="325"/>
    </row>
    <row r="2252" spans="1:8">
      <c r="A2252" s="225"/>
      <c r="B2252" s="580"/>
      <c r="C2252" s="579"/>
      <c r="H2252" s="325"/>
    </row>
    <row r="2253" spans="1:8">
      <c r="A2253" s="225"/>
      <c r="B2253" s="580"/>
      <c r="C2253" s="579"/>
      <c r="H2253" s="325"/>
    </row>
    <row r="2254" spans="1:8">
      <c r="A2254" s="225"/>
      <c r="B2254" s="580"/>
      <c r="C2254" s="579"/>
      <c r="H2254" s="325"/>
    </row>
    <row r="2255" spans="1:8">
      <c r="A2255" s="225"/>
      <c r="B2255" s="580"/>
      <c r="C2255" s="579"/>
      <c r="H2255" s="325"/>
    </row>
    <row r="2256" spans="1:8">
      <c r="A2256" s="225"/>
      <c r="B2256" s="580"/>
      <c r="C2256" s="579"/>
      <c r="H2256" s="325"/>
    </row>
    <row r="2257" spans="1:8">
      <c r="A2257" s="225"/>
      <c r="B2257" s="580"/>
      <c r="C2257" s="579"/>
      <c r="H2257" s="325"/>
    </row>
    <row r="2258" spans="1:8">
      <c r="A2258" s="225"/>
      <c r="B2258" s="580"/>
      <c r="C2258" s="579"/>
      <c r="H2258" s="325"/>
    </row>
    <row r="2259" spans="1:8">
      <c r="A2259" s="225"/>
      <c r="B2259" s="580"/>
      <c r="C2259" s="579"/>
      <c r="H2259" s="325"/>
    </row>
    <row r="2260" spans="1:8">
      <c r="A2260" s="225"/>
      <c r="B2260" s="580"/>
      <c r="C2260" s="579"/>
      <c r="H2260" s="325"/>
    </row>
    <row r="2261" spans="1:8">
      <c r="A2261" s="225"/>
      <c r="B2261" s="580"/>
      <c r="C2261" s="579"/>
      <c r="H2261" s="325"/>
    </row>
    <row r="2262" spans="1:8">
      <c r="A2262" s="225"/>
      <c r="B2262" s="580"/>
      <c r="C2262" s="579"/>
      <c r="H2262" s="325"/>
    </row>
    <row r="2263" spans="1:8">
      <c r="A2263" s="225"/>
      <c r="B2263" s="580"/>
      <c r="C2263" s="579"/>
      <c r="H2263" s="325"/>
    </row>
    <row r="2264" spans="1:8">
      <c r="A2264" s="225"/>
      <c r="B2264" s="580"/>
      <c r="C2264" s="579"/>
      <c r="H2264" s="325"/>
    </row>
    <row r="2265" spans="1:8">
      <c r="A2265" s="225"/>
      <c r="B2265" s="580"/>
      <c r="C2265" s="579"/>
      <c r="H2265" s="325"/>
    </row>
    <row r="2266" spans="1:8">
      <c r="A2266" s="225"/>
      <c r="B2266" s="580"/>
      <c r="C2266" s="579"/>
      <c r="H2266" s="325"/>
    </row>
    <row r="2267" spans="1:8">
      <c r="A2267" s="225"/>
      <c r="B2267" s="580"/>
      <c r="C2267" s="579"/>
      <c r="H2267" s="325"/>
    </row>
    <row r="2268" spans="1:8">
      <c r="A2268" s="225"/>
      <c r="B2268" s="580"/>
      <c r="C2268" s="579"/>
      <c r="H2268" s="325"/>
    </row>
    <row r="2269" spans="1:8">
      <c r="A2269" s="225"/>
      <c r="B2269" s="580"/>
      <c r="C2269" s="579"/>
      <c r="H2269" s="325"/>
    </row>
    <row r="2270" spans="1:8">
      <c r="A2270" s="225"/>
      <c r="B2270" s="580"/>
      <c r="C2270" s="579"/>
      <c r="H2270" s="325"/>
    </row>
    <row r="2271" spans="1:8">
      <c r="A2271" s="225"/>
      <c r="B2271" s="580"/>
      <c r="C2271" s="579"/>
      <c r="H2271" s="325"/>
    </row>
    <row r="2272" spans="1:8">
      <c r="A2272" s="225"/>
      <c r="B2272" s="580"/>
      <c r="C2272" s="579"/>
      <c r="H2272" s="325"/>
    </row>
    <row r="2273" spans="1:8">
      <c r="A2273" s="225"/>
      <c r="B2273" s="580"/>
      <c r="C2273" s="579"/>
      <c r="H2273" s="325"/>
    </row>
    <row r="2274" spans="1:8">
      <c r="A2274" s="225"/>
      <c r="B2274" s="580"/>
      <c r="C2274" s="579"/>
      <c r="H2274" s="325"/>
    </row>
    <row r="2275" spans="1:8">
      <c r="A2275" s="225"/>
      <c r="B2275" s="580"/>
      <c r="C2275" s="579"/>
      <c r="H2275" s="325"/>
    </row>
    <row r="2276" spans="1:8">
      <c r="A2276" s="225"/>
      <c r="B2276" s="580"/>
      <c r="C2276" s="579"/>
      <c r="H2276" s="325"/>
    </row>
    <row r="2277" spans="1:8">
      <c r="A2277" s="225"/>
      <c r="B2277" s="580"/>
      <c r="C2277" s="579"/>
      <c r="H2277" s="325"/>
    </row>
    <row r="2278" spans="1:8">
      <c r="A2278" s="225"/>
      <c r="B2278" s="580"/>
      <c r="C2278" s="579"/>
      <c r="H2278" s="325"/>
    </row>
    <row r="2279" spans="1:8">
      <c r="A2279" s="225"/>
      <c r="B2279" s="580"/>
      <c r="C2279" s="579"/>
      <c r="H2279" s="325"/>
    </row>
    <row r="2280" spans="1:8">
      <c r="A2280" s="225"/>
      <c r="B2280" s="580"/>
      <c r="C2280" s="579"/>
      <c r="H2280" s="325"/>
    </row>
    <row r="2281" spans="1:8">
      <c r="A2281" s="225"/>
      <c r="B2281" s="580"/>
      <c r="C2281" s="579"/>
      <c r="H2281" s="325"/>
    </row>
    <row r="2282" spans="1:8">
      <c r="A2282" s="225"/>
      <c r="B2282" s="580"/>
      <c r="C2282" s="579"/>
      <c r="H2282" s="325"/>
    </row>
    <row r="2283" spans="1:8">
      <c r="A2283" s="225"/>
      <c r="B2283" s="580"/>
      <c r="C2283" s="579"/>
      <c r="H2283" s="325"/>
    </row>
    <row r="2284" spans="1:8">
      <c r="A2284" s="225"/>
      <c r="B2284" s="580"/>
      <c r="C2284" s="579"/>
      <c r="H2284" s="325"/>
    </row>
    <row r="2285" spans="1:8">
      <c r="A2285" s="225"/>
      <c r="B2285" s="580"/>
      <c r="C2285" s="579"/>
      <c r="H2285" s="325"/>
    </row>
    <row r="2286" spans="1:8">
      <c r="A2286" s="225"/>
      <c r="B2286" s="580"/>
      <c r="C2286" s="579"/>
      <c r="H2286" s="325"/>
    </row>
    <row r="2287" spans="1:8">
      <c r="A2287" s="225"/>
      <c r="B2287" s="580"/>
      <c r="C2287" s="579"/>
      <c r="H2287" s="325"/>
    </row>
    <row r="2288" spans="1:8">
      <c r="A2288" s="225"/>
      <c r="B2288" s="580"/>
      <c r="C2288" s="579"/>
      <c r="H2288" s="325"/>
    </row>
    <row r="2289" spans="1:8">
      <c r="A2289" s="225"/>
      <c r="B2289" s="580"/>
      <c r="C2289" s="579"/>
      <c r="H2289" s="325"/>
    </row>
    <row r="2290" spans="1:8">
      <c r="A2290" s="225"/>
      <c r="B2290" s="580"/>
      <c r="C2290" s="579"/>
      <c r="H2290" s="325"/>
    </row>
    <row r="2291" spans="1:8">
      <c r="A2291" s="225"/>
      <c r="B2291" s="580"/>
      <c r="C2291" s="579"/>
      <c r="H2291" s="325"/>
    </row>
    <row r="2292" spans="1:8">
      <c r="A2292" s="225"/>
      <c r="B2292" s="580"/>
      <c r="C2292" s="579"/>
      <c r="H2292" s="325"/>
    </row>
    <row r="2293" spans="1:8">
      <c r="A2293" s="225"/>
      <c r="B2293" s="580"/>
      <c r="C2293" s="579"/>
      <c r="H2293" s="325"/>
    </row>
    <row r="2294" spans="1:8">
      <c r="A2294" s="225"/>
      <c r="B2294" s="580"/>
      <c r="C2294" s="579"/>
      <c r="H2294" s="325"/>
    </row>
    <row r="2295" spans="1:8">
      <c r="A2295" s="225"/>
      <c r="B2295" s="580"/>
      <c r="C2295" s="579"/>
      <c r="H2295" s="325"/>
    </row>
    <row r="2296" spans="1:8">
      <c r="A2296" s="225"/>
      <c r="B2296" s="580"/>
      <c r="C2296" s="579"/>
      <c r="H2296" s="325"/>
    </row>
    <row r="2297" spans="1:8">
      <c r="A2297" s="225"/>
      <c r="B2297" s="580"/>
      <c r="C2297" s="579"/>
      <c r="H2297" s="325"/>
    </row>
    <row r="2298" spans="1:8">
      <c r="A2298" s="225"/>
      <c r="B2298" s="580"/>
      <c r="C2298" s="579"/>
      <c r="H2298" s="325"/>
    </row>
    <row r="2299" spans="1:8">
      <c r="A2299" s="225"/>
      <c r="B2299" s="580"/>
      <c r="C2299" s="579"/>
      <c r="H2299" s="325"/>
    </row>
    <row r="2300" spans="1:8">
      <c r="A2300" s="225"/>
      <c r="B2300" s="580"/>
      <c r="C2300" s="579"/>
      <c r="H2300" s="325"/>
    </row>
    <row r="2301" spans="1:8">
      <c r="A2301" s="225"/>
      <c r="B2301" s="580"/>
      <c r="C2301" s="579"/>
      <c r="H2301" s="325"/>
    </row>
    <row r="2302" spans="1:8">
      <c r="A2302" s="225"/>
      <c r="B2302" s="580"/>
      <c r="C2302" s="579"/>
      <c r="H2302" s="325"/>
    </row>
    <row r="2303" spans="1:8">
      <c r="A2303" s="225"/>
      <c r="B2303" s="580"/>
      <c r="C2303" s="579"/>
      <c r="H2303" s="325"/>
    </row>
    <row r="2304" spans="1:8">
      <c r="A2304" s="225"/>
      <c r="B2304" s="580"/>
      <c r="C2304" s="579"/>
      <c r="H2304" s="325"/>
    </row>
    <row r="2305" spans="1:8">
      <c r="A2305" s="225"/>
      <c r="B2305" s="580"/>
      <c r="C2305" s="579"/>
      <c r="H2305" s="325"/>
    </row>
    <row r="2306" spans="1:8">
      <c r="A2306" s="225"/>
      <c r="B2306" s="580"/>
      <c r="C2306" s="579"/>
      <c r="H2306" s="325"/>
    </row>
    <row r="2307" spans="1:8">
      <c r="A2307" s="225"/>
      <c r="B2307" s="580"/>
      <c r="C2307" s="579"/>
      <c r="H2307" s="325"/>
    </row>
    <row r="2308" spans="1:8">
      <c r="A2308" s="225"/>
      <c r="B2308" s="580"/>
      <c r="C2308" s="579"/>
      <c r="H2308" s="325"/>
    </row>
    <row r="2309" spans="1:8">
      <c r="A2309" s="225"/>
      <c r="B2309" s="580"/>
      <c r="C2309" s="579"/>
      <c r="H2309" s="325"/>
    </row>
    <row r="2310" spans="1:8">
      <c r="A2310" s="225"/>
      <c r="B2310" s="580"/>
      <c r="C2310" s="579"/>
      <c r="H2310" s="325"/>
    </row>
    <row r="2311" spans="1:8">
      <c r="A2311" s="225"/>
      <c r="B2311" s="580"/>
      <c r="C2311" s="579"/>
      <c r="H2311" s="325"/>
    </row>
    <row r="2312" spans="1:8">
      <c r="A2312" s="225"/>
      <c r="B2312" s="580"/>
      <c r="C2312" s="579"/>
      <c r="H2312" s="325"/>
    </row>
    <row r="2313" spans="1:8">
      <c r="A2313" s="225"/>
      <c r="B2313" s="580"/>
      <c r="C2313" s="579"/>
      <c r="H2313" s="325"/>
    </row>
    <row r="2314" spans="1:8">
      <c r="A2314" s="225"/>
      <c r="B2314" s="580"/>
      <c r="C2314" s="579"/>
      <c r="H2314" s="325"/>
    </row>
    <row r="2315" spans="1:8">
      <c r="A2315" s="225"/>
      <c r="B2315" s="580"/>
      <c r="C2315" s="579"/>
      <c r="H2315" s="325"/>
    </row>
    <row r="2316" spans="1:8">
      <c r="A2316" s="225"/>
      <c r="B2316" s="580"/>
      <c r="C2316" s="579"/>
      <c r="H2316" s="325"/>
    </row>
    <row r="2317" spans="1:8">
      <c r="A2317" s="225"/>
      <c r="B2317" s="580"/>
      <c r="C2317" s="579"/>
      <c r="H2317" s="325"/>
    </row>
    <row r="2318" spans="1:8">
      <c r="A2318" s="225"/>
      <c r="B2318" s="580"/>
      <c r="C2318" s="579"/>
      <c r="H2318" s="325"/>
    </row>
    <row r="2319" spans="1:8">
      <c r="A2319" s="225"/>
      <c r="B2319" s="580"/>
      <c r="C2319" s="579"/>
      <c r="H2319" s="325"/>
    </row>
    <row r="2320" spans="1:8">
      <c r="A2320" s="225"/>
      <c r="B2320" s="580"/>
      <c r="C2320" s="579"/>
      <c r="H2320" s="325"/>
    </row>
    <row r="2321" spans="1:8">
      <c r="A2321" s="225"/>
      <c r="B2321" s="580"/>
      <c r="C2321" s="579"/>
      <c r="H2321" s="325"/>
    </row>
    <row r="2322" spans="1:8">
      <c r="A2322" s="225"/>
      <c r="B2322" s="580"/>
      <c r="C2322" s="579"/>
      <c r="H2322" s="325"/>
    </row>
    <row r="2323" spans="1:8">
      <c r="A2323" s="225"/>
      <c r="B2323" s="580"/>
      <c r="C2323" s="579"/>
      <c r="H2323" s="325"/>
    </row>
    <row r="2324" spans="1:8">
      <c r="A2324" s="225"/>
      <c r="B2324" s="580"/>
      <c r="C2324" s="579"/>
      <c r="H2324" s="325"/>
    </row>
    <row r="2325" spans="1:8">
      <c r="A2325" s="225"/>
      <c r="B2325" s="580"/>
      <c r="C2325" s="579"/>
      <c r="H2325" s="325"/>
    </row>
    <row r="2326" spans="1:8">
      <c r="A2326" s="225"/>
      <c r="B2326" s="580"/>
      <c r="C2326" s="579"/>
      <c r="H2326" s="325"/>
    </row>
    <row r="2327" spans="1:8">
      <c r="A2327" s="225"/>
      <c r="B2327" s="580"/>
      <c r="C2327" s="579"/>
      <c r="H2327" s="325"/>
    </row>
    <row r="2328" spans="1:8">
      <c r="A2328" s="225"/>
      <c r="B2328" s="580"/>
      <c r="C2328" s="579"/>
      <c r="H2328" s="325"/>
    </row>
    <row r="2329" spans="1:8">
      <c r="A2329" s="225"/>
      <c r="B2329" s="580"/>
      <c r="C2329" s="579"/>
      <c r="H2329" s="325"/>
    </row>
    <row r="2330" spans="1:8">
      <c r="A2330" s="225"/>
      <c r="B2330" s="580"/>
      <c r="C2330" s="579"/>
      <c r="H2330" s="325"/>
    </row>
    <row r="2331" spans="1:8">
      <c r="A2331" s="225"/>
      <c r="B2331" s="580"/>
      <c r="C2331" s="579"/>
      <c r="H2331" s="325"/>
    </row>
    <row r="2332" spans="1:8">
      <c r="A2332" s="225"/>
      <c r="B2332" s="580"/>
      <c r="C2332" s="579"/>
      <c r="H2332" s="325"/>
    </row>
    <row r="2333" spans="1:8">
      <c r="A2333" s="225"/>
      <c r="B2333" s="580"/>
      <c r="C2333" s="579"/>
      <c r="H2333" s="325"/>
    </row>
    <row r="2334" spans="1:8">
      <c r="A2334" s="225"/>
      <c r="B2334" s="580"/>
      <c r="C2334" s="579"/>
      <c r="H2334" s="325"/>
    </row>
    <row r="2335" spans="1:8">
      <c r="A2335" s="225"/>
      <c r="B2335" s="580"/>
      <c r="C2335" s="579"/>
      <c r="H2335" s="325"/>
    </row>
    <row r="2336" spans="1:8">
      <c r="A2336" s="225"/>
      <c r="B2336" s="580"/>
      <c r="C2336" s="579"/>
      <c r="H2336" s="325"/>
    </row>
    <row r="2337" spans="1:8">
      <c r="A2337" s="225"/>
      <c r="B2337" s="580"/>
      <c r="C2337" s="579"/>
      <c r="H2337" s="325"/>
    </row>
    <row r="2338" spans="1:8">
      <c r="A2338" s="225"/>
      <c r="B2338" s="580"/>
      <c r="C2338" s="579"/>
      <c r="H2338" s="325"/>
    </row>
    <row r="2339" spans="1:8">
      <c r="A2339" s="225"/>
      <c r="B2339" s="580"/>
      <c r="C2339" s="579"/>
      <c r="H2339" s="325"/>
    </row>
    <row r="2340" spans="1:8">
      <c r="A2340" s="225"/>
      <c r="B2340" s="580"/>
      <c r="C2340" s="579"/>
      <c r="H2340" s="325"/>
    </row>
    <row r="2341" spans="1:8">
      <c r="A2341" s="225"/>
      <c r="B2341" s="580"/>
      <c r="C2341" s="579"/>
      <c r="H2341" s="325"/>
    </row>
    <row r="2342" spans="1:8">
      <c r="A2342" s="225"/>
      <c r="B2342" s="580"/>
      <c r="C2342" s="579"/>
      <c r="H2342" s="325"/>
    </row>
    <row r="2343" spans="1:8">
      <c r="A2343" s="225"/>
      <c r="B2343" s="580"/>
      <c r="C2343" s="579"/>
      <c r="H2343" s="325"/>
    </row>
    <row r="2344" spans="1:8">
      <c r="A2344" s="225"/>
      <c r="B2344" s="580"/>
      <c r="C2344" s="579"/>
      <c r="H2344" s="325"/>
    </row>
    <row r="2345" spans="1:8">
      <c r="A2345" s="225"/>
      <c r="B2345" s="580"/>
      <c r="C2345" s="579"/>
      <c r="H2345" s="325"/>
    </row>
    <row r="2346" spans="1:8">
      <c r="A2346" s="225"/>
      <c r="B2346" s="580"/>
      <c r="C2346" s="579"/>
      <c r="H2346" s="325"/>
    </row>
    <row r="2347" spans="1:8">
      <c r="A2347" s="225"/>
      <c r="B2347" s="580"/>
      <c r="C2347" s="579"/>
      <c r="H2347" s="325"/>
    </row>
    <row r="2348" spans="1:8">
      <c r="A2348" s="225"/>
      <c r="B2348" s="580"/>
      <c r="C2348" s="579"/>
      <c r="H2348" s="325"/>
    </row>
    <row r="2349" spans="1:8">
      <c r="A2349" s="225"/>
      <c r="B2349" s="580"/>
      <c r="C2349" s="579"/>
      <c r="H2349" s="325"/>
    </row>
    <row r="2350" spans="1:8">
      <c r="A2350" s="225"/>
      <c r="B2350" s="580"/>
      <c r="C2350" s="579"/>
      <c r="H2350" s="325"/>
    </row>
    <row r="2351" spans="1:8">
      <c r="A2351" s="225"/>
      <c r="B2351" s="580"/>
      <c r="C2351" s="579"/>
      <c r="H2351" s="325"/>
    </row>
    <row r="2352" spans="1:8">
      <c r="A2352" s="225"/>
      <c r="B2352" s="580"/>
      <c r="C2352" s="579"/>
      <c r="H2352" s="325"/>
    </row>
    <row r="2353" spans="1:8">
      <c r="A2353" s="225"/>
      <c r="B2353" s="580"/>
      <c r="C2353" s="579"/>
      <c r="H2353" s="325"/>
    </row>
    <row r="2354" spans="1:8">
      <c r="A2354" s="225"/>
      <c r="B2354" s="580"/>
      <c r="C2354" s="579"/>
      <c r="H2354" s="325"/>
    </row>
    <row r="2355" spans="1:8">
      <c r="A2355" s="225"/>
      <c r="B2355" s="580"/>
      <c r="C2355" s="579"/>
      <c r="H2355" s="325"/>
    </row>
    <row r="2356" spans="1:8">
      <c r="A2356" s="225"/>
      <c r="B2356" s="580"/>
      <c r="C2356" s="579"/>
      <c r="H2356" s="325"/>
    </row>
    <row r="2357" spans="1:8">
      <c r="A2357" s="225"/>
      <c r="B2357" s="580"/>
      <c r="C2357" s="579"/>
      <c r="H2357" s="325"/>
    </row>
    <row r="2358" spans="1:8">
      <c r="A2358" s="225"/>
      <c r="B2358" s="580"/>
      <c r="C2358" s="579"/>
      <c r="H2358" s="325"/>
    </row>
    <row r="2359" spans="1:8">
      <c r="A2359" s="225"/>
      <c r="B2359" s="580"/>
      <c r="C2359" s="579"/>
      <c r="H2359" s="325"/>
    </row>
    <row r="2360" spans="1:8">
      <c r="A2360" s="225"/>
      <c r="B2360" s="580"/>
      <c r="C2360" s="579"/>
      <c r="H2360" s="325"/>
    </row>
    <row r="2361" spans="1:8">
      <c r="A2361" s="225"/>
      <c r="B2361" s="580"/>
      <c r="C2361" s="579"/>
      <c r="H2361" s="325"/>
    </row>
    <row r="2362" spans="1:8">
      <c r="A2362" s="225"/>
      <c r="B2362" s="580"/>
      <c r="C2362" s="579"/>
      <c r="H2362" s="325"/>
    </row>
    <row r="2363" spans="1:8">
      <c r="A2363" s="225"/>
      <c r="B2363" s="580"/>
      <c r="C2363" s="579"/>
      <c r="H2363" s="325"/>
    </row>
    <row r="2364" spans="1:8">
      <c r="A2364" s="225"/>
      <c r="B2364" s="580"/>
      <c r="C2364" s="579"/>
      <c r="H2364" s="325"/>
    </row>
    <row r="2365" spans="1:8">
      <c r="A2365" s="225"/>
      <c r="B2365" s="580"/>
      <c r="C2365" s="579"/>
      <c r="H2365" s="325"/>
    </row>
    <row r="2366" spans="1:8">
      <c r="A2366" s="225"/>
      <c r="B2366" s="580"/>
      <c r="C2366" s="579"/>
      <c r="H2366" s="325"/>
    </row>
    <row r="2367" spans="1:8">
      <c r="A2367" s="225"/>
      <c r="B2367" s="580"/>
      <c r="C2367" s="579"/>
      <c r="H2367" s="325"/>
    </row>
    <row r="2368" spans="1:8">
      <c r="A2368" s="225"/>
      <c r="B2368" s="580"/>
      <c r="C2368" s="579"/>
      <c r="H2368" s="325"/>
    </row>
    <row r="2369" spans="1:8">
      <c r="A2369" s="225"/>
      <c r="B2369" s="580"/>
      <c r="C2369" s="579"/>
      <c r="H2369" s="325"/>
    </row>
    <row r="2370" spans="1:8">
      <c r="A2370" s="225"/>
      <c r="B2370" s="580"/>
      <c r="C2370" s="579"/>
      <c r="H2370" s="325"/>
    </row>
    <row r="2371" spans="1:8">
      <c r="A2371" s="225"/>
      <c r="B2371" s="580"/>
      <c r="C2371" s="579"/>
      <c r="H2371" s="325"/>
    </row>
    <row r="2372" spans="1:8">
      <c r="A2372" s="225"/>
      <c r="B2372" s="580"/>
      <c r="C2372" s="579"/>
      <c r="H2372" s="325"/>
    </row>
    <row r="2373" spans="1:8">
      <c r="A2373" s="225"/>
      <c r="B2373" s="580"/>
      <c r="C2373" s="579"/>
      <c r="H2373" s="325"/>
    </row>
    <row r="2374" spans="1:8">
      <c r="A2374" s="225"/>
      <c r="B2374" s="580"/>
      <c r="C2374" s="579"/>
      <c r="H2374" s="325"/>
    </row>
    <row r="2375" spans="1:8">
      <c r="A2375" s="225"/>
      <c r="B2375" s="580"/>
      <c r="C2375" s="579"/>
      <c r="H2375" s="325"/>
    </row>
    <row r="2376" spans="1:8">
      <c r="A2376" s="225"/>
      <c r="B2376" s="580"/>
      <c r="C2376" s="579"/>
      <c r="H2376" s="325"/>
    </row>
    <row r="2377" spans="1:8">
      <c r="A2377" s="225"/>
      <c r="B2377" s="580"/>
      <c r="C2377" s="579"/>
      <c r="H2377" s="325"/>
    </row>
    <row r="2378" spans="1:8">
      <c r="A2378" s="225"/>
      <c r="B2378" s="580"/>
      <c r="C2378" s="579"/>
      <c r="H2378" s="325"/>
    </row>
    <row r="2379" spans="1:8">
      <c r="A2379" s="225"/>
      <c r="B2379" s="580"/>
      <c r="C2379" s="579"/>
      <c r="H2379" s="325"/>
    </row>
    <row r="2380" spans="1:8">
      <c r="A2380" s="225"/>
      <c r="B2380" s="580"/>
      <c r="C2380" s="579"/>
      <c r="H2380" s="325"/>
    </row>
    <row r="2381" spans="1:8">
      <c r="A2381" s="225"/>
      <c r="B2381" s="580"/>
      <c r="C2381" s="579"/>
      <c r="H2381" s="325"/>
    </row>
    <row r="2382" spans="1:8">
      <c r="A2382" s="225"/>
      <c r="B2382" s="580"/>
      <c r="C2382" s="579"/>
      <c r="H2382" s="325"/>
    </row>
    <row r="2383" spans="1:8">
      <c r="A2383" s="225"/>
      <c r="B2383" s="580"/>
      <c r="C2383" s="579"/>
      <c r="H2383" s="325"/>
    </row>
    <row r="2384" spans="1:8">
      <c r="A2384" s="225"/>
      <c r="B2384" s="580"/>
      <c r="C2384" s="579"/>
      <c r="H2384" s="325"/>
    </row>
    <row r="2385" spans="1:8">
      <c r="A2385" s="225"/>
      <c r="B2385" s="580"/>
      <c r="C2385" s="579"/>
      <c r="H2385" s="325"/>
    </row>
    <row r="2386" spans="1:8">
      <c r="A2386" s="225"/>
      <c r="B2386" s="580"/>
      <c r="C2386" s="579"/>
      <c r="H2386" s="325"/>
    </row>
    <row r="2387" spans="1:8">
      <c r="A2387" s="225"/>
      <c r="B2387" s="580"/>
      <c r="C2387" s="579"/>
      <c r="H2387" s="325"/>
    </row>
    <row r="2388" spans="1:8">
      <c r="A2388" s="225"/>
      <c r="B2388" s="580"/>
      <c r="C2388" s="579"/>
      <c r="H2388" s="325"/>
    </row>
    <row r="2389" spans="1:8">
      <c r="A2389" s="225"/>
      <c r="B2389" s="580"/>
      <c r="C2389" s="579"/>
      <c r="H2389" s="325"/>
    </row>
    <row r="2390" spans="1:8">
      <c r="A2390" s="225"/>
      <c r="B2390" s="580"/>
      <c r="C2390" s="579"/>
      <c r="H2390" s="325"/>
    </row>
    <row r="2391" spans="1:8">
      <c r="A2391" s="225"/>
      <c r="B2391" s="580"/>
      <c r="C2391" s="579"/>
      <c r="H2391" s="325"/>
    </row>
    <row r="2392" spans="1:8">
      <c r="A2392" s="225"/>
      <c r="B2392" s="580"/>
      <c r="C2392" s="579"/>
      <c r="H2392" s="325"/>
    </row>
    <row r="2393" spans="1:8">
      <c r="A2393" s="225"/>
      <c r="B2393" s="580"/>
      <c r="C2393" s="579"/>
      <c r="H2393" s="325"/>
    </row>
    <row r="2394" spans="1:8">
      <c r="A2394" s="225"/>
      <c r="B2394" s="580"/>
      <c r="C2394" s="579"/>
      <c r="H2394" s="325"/>
    </row>
    <row r="2395" spans="1:8">
      <c r="A2395" s="225"/>
      <c r="B2395" s="580"/>
      <c r="C2395" s="579"/>
      <c r="H2395" s="325"/>
    </row>
    <row r="2396" spans="1:8">
      <c r="A2396" s="225"/>
      <c r="B2396" s="580"/>
      <c r="C2396" s="579"/>
      <c r="H2396" s="325"/>
    </row>
    <row r="2397" spans="1:8">
      <c r="A2397" s="225"/>
      <c r="B2397" s="580"/>
      <c r="C2397" s="579"/>
      <c r="H2397" s="325"/>
    </row>
    <row r="2398" spans="1:8">
      <c r="A2398" s="225"/>
      <c r="B2398" s="580"/>
      <c r="C2398" s="579"/>
      <c r="H2398" s="325"/>
    </row>
    <row r="2399" spans="1:8">
      <c r="A2399" s="225"/>
      <c r="B2399" s="580"/>
      <c r="C2399" s="579"/>
      <c r="H2399" s="325"/>
    </row>
    <row r="2400" spans="1:8">
      <c r="A2400" s="225"/>
      <c r="B2400" s="580"/>
      <c r="C2400" s="579"/>
      <c r="H2400" s="325"/>
    </row>
    <row r="2401" spans="1:8">
      <c r="A2401" s="225"/>
      <c r="B2401" s="580"/>
      <c r="C2401" s="579"/>
      <c r="H2401" s="325"/>
    </row>
    <row r="2402" spans="1:8">
      <c r="A2402" s="225"/>
      <c r="B2402" s="580"/>
      <c r="C2402" s="579"/>
      <c r="H2402" s="325"/>
    </row>
    <row r="2403" spans="1:8">
      <c r="A2403" s="225"/>
      <c r="B2403" s="580"/>
      <c r="C2403" s="579"/>
      <c r="H2403" s="325"/>
    </row>
    <row r="2404" spans="1:8">
      <c r="A2404" s="225"/>
      <c r="B2404" s="580"/>
      <c r="C2404" s="579"/>
      <c r="H2404" s="325"/>
    </row>
    <row r="2405" spans="1:8">
      <c r="A2405" s="225"/>
      <c r="B2405" s="580"/>
      <c r="C2405" s="579"/>
      <c r="H2405" s="325"/>
    </row>
    <row r="2406" spans="1:8">
      <c r="A2406" s="225"/>
      <c r="B2406" s="580"/>
      <c r="C2406" s="579"/>
      <c r="H2406" s="325"/>
    </row>
    <row r="2407" spans="1:8">
      <c r="A2407" s="225"/>
      <c r="B2407" s="580"/>
      <c r="C2407" s="579"/>
      <c r="H2407" s="325"/>
    </row>
    <row r="2408" spans="1:8">
      <c r="A2408" s="225"/>
      <c r="B2408" s="580"/>
      <c r="C2408" s="579"/>
      <c r="H2408" s="325"/>
    </row>
    <row r="2409" spans="1:8">
      <c r="A2409" s="225"/>
      <c r="B2409" s="580"/>
      <c r="C2409" s="579"/>
      <c r="H2409" s="325"/>
    </row>
    <row r="2410" spans="1:8">
      <c r="A2410" s="225"/>
      <c r="B2410" s="580"/>
      <c r="C2410" s="579"/>
      <c r="H2410" s="325"/>
    </row>
    <row r="2411" spans="1:8">
      <c r="A2411" s="225"/>
      <c r="B2411" s="580"/>
      <c r="C2411" s="579"/>
      <c r="H2411" s="325"/>
    </row>
    <row r="2412" spans="1:8">
      <c r="A2412" s="225"/>
      <c r="B2412" s="580"/>
      <c r="C2412" s="579"/>
      <c r="H2412" s="325"/>
    </row>
    <row r="2413" spans="1:8">
      <c r="A2413" s="225"/>
      <c r="B2413" s="580"/>
      <c r="C2413" s="579"/>
      <c r="H2413" s="325"/>
    </row>
    <row r="2414" spans="1:8">
      <c r="A2414" s="225"/>
      <c r="B2414" s="580"/>
      <c r="C2414" s="579"/>
      <c r="H2414" s="325"/>
    </row>
    <row r="2415" spans="1:8">
      <c r="A2415" s="225"/>
      <c r="B2415" s="580"/>
      <c r="C2415" s="579"/>
      <c r="H2415" s="325"/>
    </row>
    <row r="2416" spans="1:8">
      <c r="A2416" s="225"/>
      <c r="B2416" s="580"/>
      <c r="C2416" s="579"/>
      <c r="H2416" s="325"/>
    </row>
    <row r="2417" spans="1:8">
      <c r="A2417" s="225"/>
      <c r="B2417" s="580"/>
      <c r="C2417" s="579"/>
      <c r="H2417" s="325"/>
    </row>
    <row r="2418" spans="1:8">
      <c r="A2418" s="225"/>
      <c r="B2418" s="580"/>
      <c r="C2418" s="579"/>
      <c r="H2418" s="325"/>
    </row>
    <row r="2419" spans="1:8">
      <c r="A2419" s="225"/>
      <c r="B2419" s="580"/>
      <c r="C2419" s="579"/>
      <c r="H2419" s="325"/>
    </row>
    <row r="2420" spans="1:8">
      <c r="A2420" s="225"/>
      <c r="B2420" s="580"/>
      <c r="C2420" s="579"/>
      <c r="H2420" s="325"/>
    </row>
    <row r="2421" spans="1:8">
      <c r="A2421" s="225"/>
      <c r="B2421" s="580"/>
      <c r="C2421" s="579"/>
      <c r="H2421" s="325"/>
    </row>
    <row r="2422" spans="1:8">
      <c r="A2422" s="225"/>
      <c r="B2422" s="580"/>
      <c r="C2422" s="579"/>
      <c r="H2422" s="325"/>
    </row>
    <row r="2423" spans="1:8">
      <c r="A2423" s="225"/>
      <c r="B2423" s="580"/>
      <c r="C2423" s="579"/>
      <c r="H2423" s="325"/>
    </row>
    <row r="2424" spans="1:8">
      <c r="A2424" s="225"/>
      <c r="B2424" s="580"/>
      <c r="C2424" s="579"/>
      <c r="H2424" s="325"/>
    </row>
    <row r="2425" spans="1:8">
      <c r="A2425" s="225"/>
      <c r="B2425" s="580"/>
      <c r="C2425" s="579"/>
      <c r="H2425" s="325"/>
    </row>
    <row r="2426" spans="1:8">
      <c r="A2426" s="225"/>
      <c r="B2426" s="580"/>
      <c r="C2426" s="579"/>
      <c r="H2426" s="325"/>
    </row>
    <row r="2427" spans="1:8">
      <c r="A2427" s="225"/>
      <c r="B2427" s="580"/>
      <c r="C2427" s="579"/>
      <c r="H2427" s="325"/>
    </row>
    <row r="2428" spans="1:8">
      <c r="A2428" s="225"/>
      <c r="B2428" s="580"/>
      <c r="C2428" s="579"/>
      <c r="H2428" s="325"/>
    </row>
    <row r="2429" spans="1:8">
      <c r="A2429" s="225"/>
      <c r="B2429" s="580"/>
      <c r="C2429" s="579"/>
      <c r="H2429" s="325"/>
    </row>
    <row r="2430" spans="1:8">
      <c r="A2430" s="225"/>
      <c r="B2430" s="580"/>
      <c r="C2430" s="579"/>
      <c r="H2430" s="325"/>
    </row>
    <row r="2431" spans="1:8">
      <c r="A2431" s="225"/>
      <c r="B2431" s="580"/>
      <c r="C2431" s="579"/>
      <c r="H2431" s="325"/>
    </row>
    <row r="2432" spans="1:8">
      <c r="A2432" s="225"/>
      <c r="B2432" s="580"/>
      <c r="C2432" s="579"/>
      <c r="H2432" s="325"/>
    </row>
    <row r="2433" spans="1:8">
      <c r="A2433" s="225"/>
      <c r="B2433" s="580"/>
      <c r="C2433" s="579"/>
      <c r="H2433" s="325"/>
    </row>
    <row r="2434" spans="1:8">
      <c r="A2434" s="225"/>
      <c r="B2434" s="580"/>
      <c r="C2434" s="579"/>
      <c r="H2434" s="325"/>
    </row>
    <row r="2435" spans="1:8">
      <c r="A2435" s="225"/>
      <c r="B2435" s="580"/>
      <c r="C2435" s="579"/>
      <c r="H2435" s="325"/>
    </row>
    <row r="2436" spans="1:8">
      <c r="A2436" s="225"/>
      <c r="B2436" s="580"/>
      <c r="C2436" s="579"/>
      <c r="H2436" s="325"/>
    </row>
    <row r="2437" spans="1:8">
      <c r="A2437" s="225"/>
      <c r="B2437" s="580"/>
      <c r="C2437" s="579"/>
      <c r="H2437" s="325"/>
    </row>
    <row r="2438" spans="1:8">
      <c r="A2438" s="225"/>
      <c r="B2438" s="580"/>
      <c r="C2438" s="579"/>
      <c r="H2438" s="325"/>
    </row>
    <row r="2439" spans="1:8">
      <c r="A2439" s="225"/>
      <c r="B2439" s="580"/>
      <c r="C2439" s="579"/>
      <c r="H2439" s="325"/>
    </row>
    <row r="2440" spans="1:8">
      <c r="A2440" s="225"/>
      <c r="B2440" s="580"/>
      <c r="C2440" s="579"/>
      <c r="H2440" s="325"/>
    </row>
    <row r="2441" spans="1:8">
      <c r="A2441" s="225"/>
      <c r="B2441" s="580"/>
      <c r="C2441" s="579"/>
      <c r="H2441" s="325"/>
    </row>
    <row r="2442" spans="1:8">
      <c r="A2442" s="225"/>
      <c r="B2442" s="580"/>
      <c r="C2442" s="579"/>
      <c r="H2442" s="325"/>
    </row>
    <row r="2443" spans="1:8">
      <c r="A2443" s="225"/>
      <c r="B2443" s="580"/>
      <c r="C2443" s="579"/>
      <c r="H2443" s="325"/>
    </row>
    <row r="2444" spans="1:8">
      <c r="A2444" s="225"/>
      <c r="B2444" s="580"/>
      <c r="C2444" s="579"/>
      <c r="H2444" s="325"/>
    </row>
    <row r="2445" spans="1:8">
      <c r="A2445" s="225"/>
      <c r="B2445" s="580"/>
      <c r="C2445" s="579"/>
      <c r="H2445" s="325"/>
    </row>
    <row r="2446" spans="1:8">
      <c r="A2446" s="225"/>
      <c r="B2446" s="580"/>
      <c r="C2446" s="579"/>
      <c r="H2446" s="325"/>
    </row>
    <row r="2447" spans="1:8">
      <c r="A2447" s="225"/>
      <c r="B2447" s="580"/>
      <c r="C2447" s="579"/>
      <c r="H2447" s="325"/>
    </row>
    <row r="2448" spans="1:8">
      <c r="A2448" s="225"/>
      <c r="B2448" s="580"/>
      <c r="C2448" s="579"/>
      <c r="H2448" s="325"/>
    </row>
    <row r="2449" spans="1:8">
      <c r="A2449" s="225"/>
      <c r="B2449" s="580"/>
      <c r="C2449" s="579"/>
      <c r="H2449" s="325"/>
    </row>
    <row r="2450" spans="1:8">
      <c r="A2450" s="225"/>
      <c r="B2450" s="580"/>
      <c r="C2450" s="579"/>
      <c r="H2450" s="325"/>
    </row>
    <row r="2451" spans="1:8">
      <c r="A2451" s="225"/>
      <c r="B2451" s="580"/>
      <c r="C2451" s="579"/>
      <c r="H2451" s="325"/>
    </row>
    <row r="2452" spans="1:8">
      <c r="A2452" s="225"/>
      <c r="B2452" s="580"/>
      <c r="C2452" s="579"/>
      <c r="H2452" s="325"/>
    </row>
    <row r="2453" spans="1:8">
      <c r="A2453" s="225"/>
      <c r="B2453" s="580"/>
      <c r="C2453" s="579"/>
      <c r="H2453" s="325"/>
    </row>
    <row r="2454" spans="1:8">
      <c r="A2454" s="225"/>
      <c r="B2454" s="580"/>
      <c r="C2454" s="579"/>
      <c r="H2454" s="325"/>
    </row>
    <row r="2455" spans="1:8">
      <c r="A2455" s="225"/>
      <c r="B2455" s="580"/>
      <c r="C2455" s="579"/>
      <c r="H2455" s="325"/>
    </row>
    <row r="2456" spans="1:8">
      <c r="A2456" s="225"/>
      <c r="B2456" s="580"/>
      <c r="C2456" s="579"/>
      <c r="H2456" s="325"/>
    </row>
    <row r="2457" spans="1:8">
      <c r="A2457" s="225"/>
      <c r="B2457" s="580"/>
      <c r="C2457" s="579"/>
      <c r="H2457" s="325"/>
    </row>
    <row r="2458" spans="1:8">
      <c r="A2458" s="225"/>
      <c r="B2458" s="580"/>
      <c r="C2458" s="579"/>
      <c r="H2458" s="325"/>
    </row>
    <row r="2459" spans="1:8">
      <c r="A2459" s="225"/>
      <c r="B2459" s="580"/>
      <c r="C2459" s="579"/>
      <c r="H2459" s="325"/>
    </row>
    <row r="2460" spans="1:8">
      <c r="A2460" s="225"/>
      <c r="B2460" s="580"/>
      <c r="C2460" s="579"/>
      <c r="H2460" s="325"/>
    </row>
    <row r="2461" spans="1:8">
      <c r="A2461" s="225"/>
      <c r="B2461" s="580"/>
      <c r="C2461" s="579"/>
      <c r="H2461" s="325"/>
    </row>
    <row r="2462" spans="1:8">
      <c r="A2462" s="225"/>
      <c r="B2462" s="580"/>
      <c r="C2462" s="579"/>
      <c r="H2462" s="325"/>
    </row>
    <row r="2463" spans="1:8">
      <c r="A2463" s="225"/>
      <c r="B2463" s="580"/>
      <c r="C2463" s="579"/>
      <c r="H2463" s="325"/>
    </row>
    <row r="2464" spans="1:8">
      <c r="A2464" s="225"/>
      <c r="B2464" s="580"/>
      <c r="C2464" s="579"/>
      <c r="H2464" s="325"/>
    </row>
    <row r="2465" spans="1:8">
      <c r="A2465" s="225"/>
      <c r="B2465" s="580"/>
      <c r="C2465" s="579"/>
      <c r="H2465" s="325"/>
    </row>
    <row r="2466" spans="1:8">
      <c r="A2466" s="225"/>
      <c r="B2466" s="580"/>
      <c r="C2466" s="579"/>
      <c r="H2466" s="325"/>
    </row>
    <row r="2467" spans="1:8">
      <c r="A2467" s="225"/>
      <c r="B2467" s="580"/>
      <c r="C2467" s="579"/>
      <c r="H2467" s="325"/>
    </row>
    <row r="2468" spans="1:8">
      <c r="A2468" s="225"/>
      <c r="B2468" s="580"/>
      <c r="C2468" s="579"/>
      <c r="H2468" s="325"/>
    </row>
    <row r="2469" spans="1:8">
      <c r="A2469" s="225"/>
      <c r="B2469" s="580"/>
      <c r="C2469" s="579"/>
      <c r="H2469" s="325"/>
    </row>
    <row r="2470" spans="1:8">
      <c r="A2470" s="225"/>
      <c r="B2470" s="580"/>
      <c r="C2470" s="579"/>
      <c r="H2470" s="325"/>
    </row>
    <row r="2471" spans="1:8">
      <c r="A2471" s="225"/>
      <c r="B2471" s="580"/>
      <c r="C2471" s="579"/>
      <c r="H2471" s="325"/>
    </row>
    <row r="2472" spans="1:8">
      <c r="A2472" s="225"/>
      <c r="B2472" s="580"/>
      <c r="C2472" s="579"/>
      <c r="H2472" s="325"/>
    </row>
    <row r="2473" spans="1:8">
      <c r="A2473" s="225"/>
      <c r="B2473" s="580"/>
      <c r="C2473" s="579"/>
      <c r="H2473" s="325"/>
    </row>
    <row r="2474" spans="1:8">
      <c r="A2474" s="225"/>
      <c r="B2474" s="580"/>
      <c r="C2474" s="579"/>
      <c r="H2474" s="325"/>
    </row>
    <row r="2475" spans="1:8">
      <c r="A2475" s="225"/>
      <c r="B2475" s="580"/>
      <c r="C2475" s="579"/>
      <c r="H2475" s="325"/>
    </row>
    <row r="2476" spans="1:8">
      <c r="A2476" s="225"/>
      <c r="B2476" s="580"/>
      <c r="C2476" s="579"/>
      <c r="H2476" s="325"/>
    </row>
    <row r="2477" spans="1:8">
      <c r="A2477" s="225"/>
      <c r="B2477" s="580"/>
      <c r="C2477" s="579"/>
      <c r="H2477" s="325"/>
    </row>
    <row r="2478" spans="1:8">
      <c r="A2478" s="225"/>
      <c r="B2478" s="580"/>
      <c r="C2478" s="579"/>
      <c r="H2478" s="325"/>
    </row>
    <row r="2479" spans="1:8">
      <c r="A2479" s="225"/>
      <c r="B2479" s="580"/>
      <c r="C2479" s="579"/>
      <c r="H2479" s="325"/>
    </row>
    <row r="2480" spans="1:8">
      <c r="A2480" s="225"/>
      <c r="B2480" s="580"/>
      <c r="C2480" s="579"/>
      <c r="H2480" s="325"/>
    </row>
    <row r="2481" spans="1:8">
      <c r="A2481" s="225"/>
      <c r="B2481" s="580"/>
      <c r="C2481" s="579"/>
      <c r="H2481" s="325"/>
    </row>
    <row r="2482" spans="1:8">
      <c r="A2482" s="225"/>
      <c r="B2482" s="580"/>
      <c r="C2482" s="579"/>
      <c r="H2482" s="325"/>
    </row>
    <row r="2483" spans="1:8">
      <c r="A2483" s="225"/>
      <c r="B2483" s="580"/>
      <c r="C2483" s="579"/>
      <c r="H2483" s="325"/>
    </row>
    <row r="2484" spans="1:8">
      <c r="A2484" s="225"/>
      <c r="B2484" s="580"/>
      <c r="C2484" s="579"/>
      <c r="H2484" s="325"/>
    </row>
    <row r="2485" spans="1:8">
      <c r="A2485" s="225"/>
      <c r="B2485" s="580"/>
      <c r="C2485" s="579"/>
      <c r="H2485" s="325"/>
    </row>
    <row r="2486" spans="1:8">
      <c r="A2486" s="225"/>
      <c r="B2486" s="580"/>
      <c r="C2486" s="579"/>
      <c r="H2486" s="325"/>
    </row>
    <row r="2487" spans="1:8">
      <c r="A2487" s="225"/>
      <c r="B2487" s="580"/>
      <c r="C2487" s="579"/>
      <c r="H2487" s="325"/>
    </row>
    <row r="2488" spans="1:8">
      <c r="A2488" s="225"/>
      <c r="B2488" s="580"/>
      <c r="C2488" s="579"/>
      <c r="H2488" s="325"/>
    </row>
    <row r="2489" spans="1:8">
      <c r="A2489" s="225"/>
      <c r="B2489" s="580"/>
      <c r="C2489" s="579"/>
      <c r="H2489" s="325"/>
    </row>
    <row r="2490" spans="1:8">
      <c r="A2490" s="225"/>
      <c r="B2490" s="580"/>
      <c r="C2490" s="579"/>
      <c r="H2490" s="325"/>
    </row>
    <row r="2491" spans="1:8">
      <c r="A2491" s="225"/>
      <c r="B2491" s="580"/>
      <c r="C2491" s="579"/>
      <c r="H2491" s="325"/>
    </row>
    <row r="2492" spans="1:8">
      <c r="A2492" s="225"/>
      <c r="B2492" s="580"/>
      <c r="C2492" s="579"/>
      <c r="H2492" s="325"/>
    </row>
    <row r="2493" spans="1:8">
      <c r="A2493" s="225"/>
      <c r="B2493" s="580"/>
      <c r="C2493" s="579"/>
      <c r="H2493" s="325"/>
    </row>
    <row r="2494" spans="1:8">
      <c r="A2494" s="225"/>
      <c r="B2494" s="580"/>
      <c r="C2494" s="579"/>
      <c r="H2494" s="325"/>
    </row>
    <row r="2495" spans="1:8">
      <c r="A2495" s="225"/>
      <c r="B2495" s="580"/>
      <c r="C2495" s="579"/>
      <c r="H2495" s="325"/>
    </row>
    <row r="2496" spans="1:8">
      <c r="A2496" s="225"/>
      <c r="B2496" s="580"/>
      <c r="C2496" s="579"/>
      <c r="H2496" s="325"/>
    </row>
    <row r="2497" spans="1:8">
      <c r="A2497" s="225"/>
      <c r="B2497" s="580"/>
      <c r="C2497" s="579"/>
      <c r="H2497" s="325"/>
    </row>
    <row r="2498" spans="1:8">
      <c r="A2498" s="225"/>
      <c r="B2498" s="580"/>
      <c r="C2498" s="579"/>
      <c r="H2498" s="325"/>
    </row>
    <row r="2499" spans="1:8">
      <c r="A2499" s="225"/>
      <c r="B2499" s="580"/>
      <c r="C2499" s="579"/>
      <c r="H2499" s="325"/>
    </row>
    <row r="2500" spans="1:8">
      <c r="A2500" s="225"/>
      <c r="B2500" s="580"/>
      <c r="C2500" s="579"/>
      <c r="H2500" s="325"/>
    </row>
    <row r="2501" spans="1:8">
      <c r="A2501" s="225"/>
      <c r="B2501" s="580"/>
      <c r="C2501" s="579"/>
      <c r="H2501" s="325"/>
    </row>
    <row r="2502" spans="1:8">
      <c r="A2502" s="225"/>
      <c r="B2502" s="580"/>
      <c r="C2502" s="579"/>
      <c r="H2502" s="325"/>
    </row>
    <row r="2503" spans="1:8">
      <c r="A2503" s="225"/>
      <c r="B2503" s="580"/>
      <c r="C2503" s="579"/>
      <c r="H2503" s="325"/>
    </row>
    <row r="2504" spans="1:8">
      <c r="A2504" s="225"/>
      <c r="B2504" s="580"/>
      <c r="C2504" s="579"/>
      <c r="H2504" s="325"/>
    </row>
    <row r="2505" spans="1:8">
      <c r="A2505" s="225"/>
      <c r="B2505" s="580"/>
      <c r="C2505" s="579"/>
      <c r="H2505" s="325"/>
    </row>
    <row r="2506" spans="1:8">
      <c r="A2506" s="225"/>
      <c r="B2506" s="580"/>
      <c r="C2506" s="579"/>
      <c r="H2506" s="325"/>
    </row>
    <row r="2507" spans="1:8">
      <c r="A2507" s="225"/>
      <c r="B2507" s="580"/>
      <c r="C2507" s="579"/>
      <c r="H2507" s="325"/>
    </row>
    <row r="2508" spans="1:8">
      <c r="A2508" s="225"/>
      <c r="B2508" s="580"/>
      <c r="C2508" s="579"/>
      <c r="H2508" s="325"/>
    </row>
    <row r="2509" spans="1:8">
      <c r="A2509" s="225"/>
      <c r="B2509" s="580"/>
      <c r="C2509" s="579"/>
      <c r="H2509" s="325"/>
    </row>
    <row r="2510" spans="1:8">
      <c r="A2510" s="225"/>
      <c r="B2510" s="580"/>
      <c r="C2510" s="579"/>
      <c r="H2510" s="325"/>
    </row>
    <row r="2511" spans="1:8">
      <c r="A2511" s="225"/>
      <c r="B2511" s="580"/>
      <c r="C2511" s="579"/>
      <c r="H2511" s="325"/>
    </row>
    <row r="2512" spans="1:8">
      <c r="A2512" s="225"/>
      <c r="B2512" s="580"/>
      <c r="C2512" s="579"/>
      <c r="H2512" s="325"/>
    </row>
    <row r="2513" spans="1:8">
      <c r="A2513" s="225"/>
      <c r="B2513" s="580"/>
      <c r="C2513" s="579"/>
      <c r="H2513" s="325"/>
    </row>
    <row r="2514" spans="1:8">
      <c r="A2514" s="225"/>
      <c r="B2514" s="580"/>
      <c r="C2514" s="579"/>
      <c r="H2514" s="325"/>
    </row>
    <row r="2515" spans="1:8">
      <c r="A2515" s="225"/>
      <c r="B2515" s="580"/>
      <c r="C2515" s="579"/>
      <c r="H2515" s="325"/>
    </row>
    <row r="2516" spans="1:8">
      <c r="A2516" s="225"/>
      <c r="B2516" s="580"/>
      <c r="C2516" s="579"/>
      <c r="H2516" s="325"/>
    </row>
    <row r="2517" spans="1:8">
      <c r="A2517" s="225"/>
      <c r="B2517" s="580"/>
      <c r="C2517" s="579"/>
      <c r="H2517" s="325"/>
    </row>
    <row r="2518" spans="1:8">
      <c r="A2518" s="225"/>
      <c r="B2518" s="580"/>
      <c r="C2518" s="579"/>
      <c r="H2518" s="325"/>
    </row>
    <row r="2519" spans="1:8">
      <c r="A2519" s="225"/>
      <c r="B2519" s="580"/>
      <c r="C2519" s="579"/>
      <c r="H2519" s="325"/>
    </row>
    <row r="2520" spans="1:8">
      <c r="A2520" s="225"/>
      <c r="B2520" s="580"/>
      <c r="C2520" s="579"/>
      <c r="H2520" s="325"/>
    </row>
    <row r="2521" spans="1:8">
      <c r="A2521" s="225"/>
      <c r="B2521" s="580"/>
      <c r="C2521" s="579"/>
      <c r="H2521" s="325"/>
    </row>
    <row r="2522" spans="1:8">
      <c r="A2522" s="225"/>
      <c r="B2522" s="580"/>
      <c r="C2522" s="579"/>
      <c r="H2522" s="325"/>
    </row>
    <row r="2523" spans="1:8">
      <c r="A2523" s="225"/>
      <c r="B2523" s="580"/>
      <c r="C2523" s="579"/>
      <c r="H2523" s="325"/>
    </row>
    <row r="2524" spans="1:8">
      <c r="A2524" s="225"/>
      <c r="B2524" s="580"/>
      <c r="C2524" s="579"/>
      <c r="H2524" s="325"/>
    </row>
    <row r="2525" spans="1:8">
      <c r="A2525" s="225"/>
      <c r="B2525" s="580"/>
      <c r="C2525" s="579"/>
      <c r="H2525" s="325"/>
    </row>
    <row r="2526" spans="1:8">
      <c r="A2526" s="225"/>
      <c r="B2526" s="580"/>
      <c r="C2526" s="579"/>
      <c r="H2526" s="325"/>
    </row>
    <row r="2527" spans="1:8">
      <c r="A2527" s="225"/>
      <c r="B2527" s="580"/>
      <c r="C2527" s="579"/>
      <c r="H2527" s="325"/>
    </row>
    <row r="2528" spans="1:8">
      <c r="A2528" s="225"/>
      <c r="B2528" s="580"/>
      <c r="C2528" s="579"/>
      <c r="H2528" s="325"/>
    </row>
    <row r="2529" spans="1:8">
      <c r="A2529" s="225"/>
      <c r="B2529" s="580"/>
      <c r="C2529" s="579"/>
      <c r="H2529" s="325"/>
    </row>
    <row r="2530" spans="1:8">
      <c r="A2530" s="225"/>
      <c r="B2530" s="580"/>
      <c r="C2530" s="579"/>
      <c r="H2530" s="325"/>
    </row>
    <row r="2531" spans="1:8">
      <c r="A2531" s="225"/>
      <c r="B2531" s="580"/>
      <c r="C2531" s="579"/>
      <c r="H2531" s="325"/>
    </row>
    <row r="2532" spans="1:8">
      <c r="A2532" s="225"/>
      <c r="B2532" s="580"/>
      <c r="C2532" s="579"/>
      <c r="H2532" s="325"/>
    </row>
    <row r="2533" spans="1:8">
      <c r="A2533" s="225"/>
      <c r="B2533" s="580"/>
      <c r="C2533" s="579"/>
      <c r="H2533" s="325"/>
    </row>
    <row r="2534" spans="1:8">
      <c r="A2534" s="225"/>
      <c r="B2534" s="580"/>
      <c r="C2534" s="579"/>
      <c r="H2534" s="325"/>
    </row>
    <row r="2535" spans="1:8">
      <c r="A2535" s="225"/>
      <c r="B2535" s="580"/>
      <c r="C2535" s="579"/>
      <c r="H2535" s="325"/>
    </row>
    <row r="2536" spans="1:8">
      <c r="A2536" s="225"/>
      <c r="B2536" s="580"/>
      <c r="C2536" s="579"/>
      <c r="H2536" s="325"/>
    </row>
    <row r="2537" spans="1:8">
      <c r="A2537" s="225"/>
      <c r="B2537" s="580"/>
      <c r="C2537" s="579"/>
      <c r="H2537" s="325"/>
    </row>
    <row r="2538" spans="1:8">
      <c r="A2538" s="225"/>
      <c r="B2538" s="580"/>
      <c r="C2538" s="579"/>
      <c r="H2538" s="325"/>
    </row>
    <row r="2539" spans="1:8">
      <c r="A2539" s="225"/>
      <c r="B2539" s="580"/>
      <c r="C2539" s="579"/>
      <c r="H2539" s="325"/>
    </row>
    <row r="2540" spans="1:8">
      <c r="A2540" s="225"/>
      <c r="B2540" s="580"/>
      <c r="C2540" s="579"/>
      <c r="H2540" s="325"/>
    </row>
    <row r="2541" spans="1:8">
      <c r="A2541" s="225"/>
      <c r="B2541" s="580"/>
      <c r="C2541" s="579"/>
      <c r="H2541" s="325"/>
    </row>
    <row r="2542" spans="1:8">
      <c r="A2542" s="225"/>
      <c r="B2542" s="580"/>
      <c r="C2542" s="579"/>
      <c r="H2542" s="325"/>
    </row>
    <row r="2543" spans="1:8">
      <c r="A2543" s="225"/>
      <c r="B2543" s="580"/>
      <c r="C2543" s="579"/>
      <c r="H2543" s="325"/>
    </row>
    <row r="2544" spans="1:8">
      <c r="A2544" s="225"/>
      <c r="B2544" s="580"/>
      <c r="C2544" s="579"/>
      <c r="H2544" s="325"/>
    </row>
    <row r="2545" spans="1:8">
      <c r="A2545" s="225"/>
      <c r="B2545" s="580"/>
      <c r="C2545" s="579"/>
      <c r="H2545" s="325"/>
    </row>
    <row r="2546" spans="1:8">
      <c r="A2546" s="225"/>
      <c r="B2546" s="580"/>
      <c r="C2546" s="579"/>
      <c r="H2546" s="325"/>
    </row>
    <row r="2547" spans="1:8">
      <c r="A2547" s="225"/>
      <c r="B2547" s="580"/>
      <c r="C2547" s="579"/>
      <c r="H2547" s="325"/>
    </row>
    <row r="2548" spans="1:8">
      <c r="A2548" s="225"/>
      <c r="B2548" s="580"/>
      <c r="C2548" s="579"/>
      <c r="H2548" s="325"/>
    </row>
    <row r="2549" spans="1:8">
      <c r="A2549" s="225"/>
      <c r="B2549" s="580"/>
      <c r="C2549" s="579"/>
      <c r="H2549" s="325"/>
    </row>
    <row r="2550" spans="1:8">
      <c r="A2550" s="225"/>
      <c r="B2550" s="580"/>
      <c r="C2550" s="579"/>
      <c r="H2550" s="325"/>
    </row>
    <row r="2551" spans="1:8">
      <c r="A2551" s="225"/>
      <c r="B2551" s="580"/>
      <c r="C2551" s="579"/>
      <c r="H2551" s="325"/>
    </row>
    <row r="2552" spans="1:8">
      <c r="A2552" s="225"/>
      <c r="B2552" s="580"/>
      <c r="C2552" s="579"/>
      <c r="H2552" s="325"/>
    </row>
    <row r="2553" spans="1:8">
      <c r="A2553" s="225"/>
      <c r="B2553" s="580"/>
      <c r="C2553" s="579"/>
      <c r="H2553" s="325"/>
    </row>
    <row r="2554" spans="1:8">
      <c r="A2554" s="225"/>
      <c r="B2554" s="580"/>
      <c r="C2554" s="579"/>
      <c r="H2554" s="325"/>
    </row>
    <row r="2555" spans="1:8">
      <c r="A2555" s="225"/>
      <c r="B2555" s="580"/>
      <c r="C2555" s="579"/>
      <c r="H2555" s="325"/>
    </row>
    <row r="2556" spans="1:8">
      <c r="A2556" s="225"/>
      <c r="B2556" s="580"/>
      <c r="C2556" s="579"/>
      <c r="H2556" s="325"/>
    </row>
    <row r="2557" spans="1:8">
      <c r="A2557" s="225"/>
      <c r="B2557" s="580"/>
      <c r="C2557" s="579"/>
      <c r="H2557" s="325"/>
    </row>
    <row r="2558" spans="1:8">
      <c r="A2558" s="225"/>
      <c r="B2558" s="580"/>
      <c r="C2558" s="579"/>
      <c r="H2558" s="325"/>
    </row>
    <row r="2559" spans="1:8">
      <c r="A2559" s="225"/>
      <c r="B2559" s="580"/>
      <c r="C2559" s="579"/>
      <c r="H2559" s="325"/>
    </row>
    <row r="2560" spans="1:8">
      <c r="A2560" s="225"/>
      <c r="B2560" s="580"/>
      <c r="C2560" s="579"/>
      <c r="H2560" s="325"/>
    </row>
    <row r="2561" spans="1:8">
      <c r="A2561" s="225"/>
      <c r="B2561" s="580"/>
      <c r="C2561" s="579"/>
      <c r="H2561" s="325"/>
    </row>
    <row r="2562" spans="1:8">
      <c r="A2562" s="225"/>
      <c r="B2562" s="580"/>
      <c r="C2562" s="579"/>
      <c r="H2562" s="325"/>
    </row>
    <row r="2563" spans="1:8">
      <c r="A2563" s="225"/>
      <c r="B2563" s="580"/>
      <c r="C2563" s="579"/>
      <c r="H2563" s="325"/>
    </row>
    <row r="2564" spans="1:8">
      <c r="A2564" s="225"/>
      <c r="B2564" s="580"/>
      <c r="C2564" s="579"/>
      <c r="H2564" s="325"/>
    </row>
    <row r="2565" spans="1:8">
      <c r="A2565" s="225"/>
      <c r="B2565" s="580"/>
      <c r="C2565" s="579"/>
      <c r="H2565" s="325"/>
    </row>
    <row r="2566" spans="1:8">
      <c r="A2566" s="225"/>
      <c r="B2566" s="580"/>
      <c r="C2566" s="579"/>
      <c r="H2566" s="325"/>
    </row>
    <row r="2567" spans="1:8">
      <c r="A2567" s="225"/>
      <c r="B2567" s="580"/>
      <c r="C2567" s="579"/>
      <c r="H2567" s="325"/>
    </row>
    <row r="2568" spans="1:8">
      <c r="A2568" s="225"/>
      <c r="B2568" s="580"/>
      <c r="C2568" s="579"/>
      <c r="H2568" s="325"/>
    </row>
    <row r="2569" spans="1:8">
      <c r="A2569" s="225"/>
      <c r="B2569" s="580"/>
      <c r="C2569" s="579"/>
      <c r="H2569" s="325"/>
    </row>
    <row r="2570" spans="1:8">
      <c r="A2570" s="225"/>
      <c r="B2570" s="580"/>
      <c r="C2570" s="579"/>
      <c r="H2570" s="325"/>
    </row>
    <row r="2571" spans="1:8">
      <c r="A2571" s="225"/>
      <c r="B2571" s="580"/>
      <c r="C2571" s="579"/>
      <c r="H2571" s="325"/>
    </row>
    <row r="2572" spans="1:8">
      <c r="A2572" s="225"/>
      <c r="B2572" s="580"/>
      <c r="C2572" s="579"/>
      <c r="H2572" s="325"/>
    </row>
    <row r="2573" spans="1:8">
      <c r="A2573" s="225"/>
      <c r="B2573" s="580"/>
      <c r="C2573" s="579"/>
      <c r="H2573" s="325"/>
    </row>
    <row r="2574" spans="1:8">
      <c r="A2574" s="225"/>
      <c r="B2574" s="580"/>
      <c r="C2574" s="579"/>
      <c r="H2574" s="325"/>
    </row>
    <row r="2575" spans="1:8">
      <c r="A2575" s="225"/>
      <c r="B2575" s="580"/>
      <c r="C2575" s="579"/>
      <c r="H2575" s="325"/>
    </row>
    <row r="2576" spans="1:8">
      <c r="A2576" s="225"/>
      <c r="B2576" s="580"/>
      <c r="C2576" s="579"/>
      <c r="H2576" s="325"/>
    </row>
    <row r="2577" spans="1:8">
      <c r="A2577" s="225"/>
      <c r="B2577" s="580"/>
      <c r="C2577" s="579"/>
      <c r="H2577" s="325"/>
    </row>
    <row r="2578" spans="1:8">
      <c r="A2578" s="225"/>
      <c r="B2578" s="580"/>
      <c r="C2578" s="579"/>
      <c r="H2578" s="325"/>
    </row>
    <row r="2579" spans="1:8">
      <c r="A2579" s="225"/>
      <c r="B2579" s="580"/>
      <c r="C2579" s="579"/>
      <c r="H2579" s="325"/>
    </row>
    <row r="2580" spans="1:8">
      <c r="A2580" s="225"/>
      <c r="B2580" s="580"/>
      <c r="C2580" s="579"/>
      <c r="H2580" s="325"/>
    </row>
    <row r="2581" spans="1:8">
      <c r="A2581" s="225"/>
      <c r="B2581" s="580"/>
      <c r="C2581" s="579"/>
      <c r="H2581" s="325"/>
    </row>
    <row r="2582" spans="1:8">
      <c r="A2582" s="225"/>
      <c r="B2582" s="580"/>
      <c r="C2582" s="579"/>
      <c r="H2582" s="325"/>
    </row>
    <row r="2583" spans="1:8">
      <c r="A2583" s="225"/>
      <c r="B2583" s="580"/>
      <c r="C2583" s="579"/>
      <c r="H2583" s="325"/>
    </row>
    <row r="2584" spans="1:8">
      <c r="A2584" s="225"/>
      <c r="B2584" s="580"/>
      <c r="C2584" s="579"/>
      <c r="H2584" s="325"/>
    </row>
    <row r="2585" spans="1:8">
      <c r="A2585" s="225"/>
      <c r="B2585" s="580"/>
      <c r="C2585" s="579"/>
      <c r="H2585" s="325"/>
    </row>
    <row r="2586" spans="1:8">
      <c r="A2586" s="225"/>
      <c r="B2586" s="580"/>
      <c r="C2586" s="579"/>
      <c r="H2586" s="325"/>
    </row>
    <row r="2587" spans="1:8">
      <c r="A2587" s="225"/>
      <c r="B2587" s="580"/>
      <c r="C2587" s="579"/>
      <c r="H2587" s="325"/>
    </row>
    <row r="2588" spans="1:8">
      <c r="A2588" s="225"/>
      <c r="B2588" s="580"/>
      <c r="C2588" s="579"/>
      <c r="H2588" s="325"/>
    </row>
    <row r="2589" spans="1:8">
      <c r="A2589" s="225"/>
      <c r="B2589" s="580"/>
      <c r="C2589" s="579"/>
      <c r="H2589" s="325"/>
    </row>
    <row r="2590" spans="1:8">
      <c r="A2590" s="225"/>
      <c r="B2590" s="580"/>
      <c r="C2590" s="579"/>
      <c r="H2590" s="325"/>
    </row>
    <row r="2591" spans="1:8">
      <c r="A2591" s="225"/>
      <c r="B2591" s="580"/>
      <c r="C2591" s="579"/>
      <c r="H2591" s="325"/>
    </row>
    <row r="2592" spans="1:8">
      <c r="A2592" s="225"/>
      <c r="B2592" s="580"/>
      <c r="C2592" s="579"/>
      <c r="H2592" s="325"/>
    </row>
    <row r="2593" spans="1:8">
      <c r="A2593" s="225"/>
      <c r="B2593" s="580"/>
      <c r="C2593" s="579"/>
      <c r="H2593" s="325"/>
    </row>
    <row r="2594" spans="1:8">
      <c r="A2594" s="225"/>
      <c r="B2594" s="580"/>
      <c r="C2594" s="579"/>
      <c r="H2594" s="325"/>
    </row>
    <row r="2595" spans="1:8">
      <c r="A2595" s="225"/>
      <c r="B2595" s="580"/>
      <c r="C2595" s="579"/>
      <c r="H2595" s="325"/>
    </row>
    <row r="2596" spans="1:8">
      <c r="A2596" s="225"/>
      <c r="B2596" s="580"/>
      <c r="C2596" s="579"/>
      <c r="H2596" s="325"/>
    </row>
    <row r="2597" spans="1:8">
      <c r="A2597" s="225"/>
      <c r="B2597" s="580"/>
      <c r="C2597" s="579"/>
      <c r="H2597" s="325"/>
    </row>
    <row r="2598" spans="1:8">
      <c r="A2598" s="225"/>
      <c r="B2598" s="580"/>
      <c r="C2598" s="579"/>
      <c r="H2598" s="325"/>
    </row>
    <row r="2599" spans="1:8">
      <c r="A2599" s="225"/>
      <c r="B2599" s="580"/>
      <c r="C2599" s="579"/>
      <c r="H2599" s="325"/>
    </row>
    <row r="2600" spans="1:8">
      <c r="A2600" s="225"/>
      <c r="B2600" s="580"/>
      <c r="C2600" s="579"/>
      <c r="H2600" s="325"/>
    </row>
    <row r="2601" spans="1:8">
      <c r="A2601" s="225"/>
      <c r="B2601" s="580"/>
      <c r="C2601" s="579"/>
      <c r="H2601" s="325"/>
    </row>
    <row r="2602" spans="1:8">
      <c r="A2602" s="225"/>
      <c r="B2602" s="580"/>
      <c r="C2602" s="579"/>
      <c r="H2602" s="325"/>
    </row>
    <row r="2603" spans="1:8">
      <c r="A2603" s="225"/>
      <c r="B2603" s="580"/>
      <c r="C2603" s="579"/>
      <c r="H2603" s="325"/>
    </row>
    <row r="2604" spans="1:8">
      <c r="A2604" s="225"/>
      <c r="B2604" s="580"/>
      <c r="C2604" s="579"/>
      <c r="H2604" s="325"/>
    </row>
    <row r="2605" spans="1:8">
      <c r="A2605" s="225"/>
      <c r="B2605" s="580"/>
      <c r="C2605" s="579"/>
      <c r="H2605" s="325"/>
    </row>
    <row r="2606" spans="1:8">
      <c r="A2606" s="225"/>
      <c r="B2606" s="580"/>
      <c r="C2606" s="579"/>
      <c r="H2606" s="325"/>
    </row>
    <row r="2607" spans="1:8">
      <c r="A2607" s="225"/>
      <c r="B2607" s="580"/>
      <c r="C2607" s="579"/>
      <c r="H2607" s="325"/>
    </row>
    <row r="2608" spans="1:8">
      <c r="A2608" s="225"/>
      <c r="B2608" s="580"/>
      <c r="C2608" s="579"/>
      <c r="H2608" s="325"/>
    </row>
    <row r="2609" spans="1:8">
      <c r="A2609" s="225"/>
      <c r="B2609" s="580"/>
      <c r="C2609" s="579"/>
      <c r="H2609" s="325"/>
    </row>
    <row r="2610" spans="1:8">
      <c r="A2610" s="225"/>
      <c r="B2610" s="580"/>
      <c r="C2610" s="579"/>
      <c r="H2610" s="325"/>
    </row>
    <row r="2611" spans="1:8">
      <c r="A2611" s="225"/>
      <c r="B2611" s="580"/>
      <c r="C2611" s="579"/>
      <c r="H2611" s="325"/>
    </row>
    <row r="2612" spans="1:8">
      <c r="A2612" s="225"/>
      <c r="B2612" s="580"/>
      <c r="C2612" s="579"/>
      <c r="H2612" s="325"/>
    </row>
    <row r="2613" spans="1:8">
      <c r="A2613" s="225"/>
      <c r="B2613" s="580"/>
      <c r="C2613" s="579"/>
      <c r="H2613" s="325"/>
    </row>
    <row r="2614" spans="1:8">
      <c r="A2614" s="225"/>
      <c r="B2614" s="580"/>
      <c r="C2614" s="579"/>
      <c r="H2614" s="325"/>
    </row>
    <row r="2615" spans="1:8">
      <c r="A2615" s="225"/>
      <c r="B2615" s="580"/>
      <c r="C2615" s="579"/>
      <c r="H2615" s="325"/>
    </row>
    <row r="2616" spans="1:8">
      <c r="A2616" s="225"/>
      <c r="B2616" s="580"/>
      <c r="C2616" s="579"/>
      <c r="H2616" s="325"/>
    </row>
    <row r="2617" spans="1:8">
      <c r="A2617" s="225"/>
      <c r="B2617" s="580"/>
      <c r="C2617" s="579"/>
      <c r="H2617" s="325"/>
    </row>
    <row r="2618" spans="1:8">
      <c r="A2618" s="225"/>
      <c r="B2618" s="580"/>
      <c r="C2618" s="579"/>
      <c r="H2618" s="325"/>
    </row>
    <row r="2619" spans="1:8">
      <c r="A2619" s="225"/>
      <c r="B2619" s="580"/>
      <c r="C2619" s="579"/>
      <c r="H2619" s="325"/>
    </row>
    <row r="2620" spans="1:8">
      <c r="A2620" s="225"/>
      <c r="B2620" s="580"/>
      <c r="C2620" s="579"/>
      <c r="H2620" s="325"/>
    </row>
    <row r="2621" spans="1:8">
      <c r="A2621" s="225"/>
      <c r="B2621" s="580"/>
      <c r="C2621" s="579"/>
      <c r="H2621" s="325"/>
    </row>
    <row r="2622" spans="1:8">
      <c r="A2622" s="225"/>
      <c r="B2622" s="580"/>
      <c r="C2622" s="579"/>
      <c r="H2622" s="325"/>
    </row>
    <row r="2623" spans="1:8">
      <c r="A2623" s="225"/>
      <c r="B2623" s="580"/>
      <c r="C2623" s="579"/>
      <c r="H2623" s="325"/>
    </row>
    <row r="2624" spans="1:8">
      <c r="A2624" s="225"/>
      <c r="B2624" s="580"/>
      <c r="C2624" s="579"/>
      <c r="H2624" s="325"/>
    </row>
    <row r="2625" spans="1:8">
      <c r="A2625" s="225"/>
      <c r="B2625" s="580"/>
      <c r="C2625" s="579"/>
      <c r="H2625" s="325"/>
    </row>
    <row r="2626" spans="1:8">
      <c r="A2626" s="225"/>
      <c r="B2626" s="580"/>
      <c r="C2626" s="579"/>
      <c r="H2626" s="325"/>
    </row>
    <row r="2627" spans="1:8">
      <c r="A2627" s="225"/>
      <c r="B2627" s="580"/>
      <c r="C2627" s="579"/>
      <c r="H2627" s="325"/>
    </row>
    <row r="2628" spans="1:8">
      <c r="A2628" s="225"/>
      <c r="B2628" s="580"/>
      <c r="C2628" s="579"/>
      <c r="H2628" s="325"/>
    </row>
    <row r="2629" spans="1:8">
      <c r="A2629" s="225"/>
      <c r="B2629" s="580"/>
      <c r="C2629" s="579"/>
      <c r="H2629" s="325"/>
    </row>
    <row r="2630" spans="1:8">
      <c r="A2630" s="225"/>
      <c r="B2630" s="580"/>
      <c r="C2630" s="579"/>
      <c r="H2630" s="325"/>
    </row>
    <row r="2631" spans="1:8">
      <c r="A2631" s="225"/>
      <c r="B2631" s="580"/>
      <c r="C2631" s="579"/>
      <c r="H2631" s="325"/>
    </row>
    <row r="2632" spans="1:8">
      <c r="A2632" s="225"/>
      <c r="B2632" s="580"/>
      <c r="C2632" s="579"/>
      <c r="H2632" s="325"/>
    </row>
    <row r="2633" spans="1:8">
      <c r="A2633" s="225"/>
      <c r="B2633" s="580"/>
      <c r="C2633" s="579"/>
      <c r="H2633" s="325"/>
    </row>
    <row r="2634" spans="1:8">
      <c r="A2634" s="225"/>
      <c r="B2634" s="580"/>
      <c r="C2634" s="579"/>
      <c r="H2634" s="325"/>
    </row>
    <row r="2635" spans="1:8">
      <c r="A2635" s="225"/>
      <c r="B2635" s="580"/>
      <c r="C2635" s="579"/>
      <c r="H2635" s="325"/>
    </row>
    <row r="2636" spans="1:8">
      <c r="A2636" s="225"/>
      <c r="B2636" s="580"/>
      <c r="C2636" s="579"/>
      <c r="H2636" s="325"/>
    </row>
    <row r="2637" spans="1:8">
      <c r="A2637" s="225"/>
      <c r="B2637" s="580"/>
      <c r="C2637" s="579"/>
      <c r="H2637" s="325"/>
    </row>
    <row r="2638" spans="1:8">
      <c r="A2638" s="225"/>
      <c r="B2638" s="580"/>
      <c r="C2638" s="579"/>
      <c r="H2638" s="325"/>
    </row>
    <row r="2639" spans="1:8">
      <c r="A2639" s="225"/>
      <c r="B2639" s="580"/>
      <c r="C2639" s="579"/>
      <c r="H2639" s="325"/>
    </row>
    <row r="2640" spans="1:8">
      <c r="A2640" s="225"/>
      <c r="B2640" s="580"/>
      <c r="C2640" s="579"/>
      <c r="H2640" s="325"/>
    </row>
    <row r="2641" spans="1:8">
      <c r="A2641" s="225"/>
      <c r="B2641" s="580"/>
      <c r="C2641" s="579"/>
      <c r="H2641" s="325"/>
    </row>
    <row r="2642" spans="1:8">
      <c r="A2642" s="225"/>
      <c r="B2642" s="580"/>
      <c r="C2642" s="579"/>
      <c r="H2642" s="325"/>
    </row>
    <row r="2643" spans="1:8">
      <c r="A2643" s="225"/>
      <c r="B2643" s="580"/>
      <c r="C2643" s="579"/>
      <c r="H2643" s="325"/>
    </row>
    <row r="2644" spans="1:8">
      <c r="A2644" s="225"/>
      <c r="B2644" s="580"/>
      <c r="C2644" s="579"/>
      <c r="H2644" s="325"/>
    </row>
    <row r="2645" spans="1:8">
      <c r="A2645" s="225"/>
      <c r="B2645" s="580"/>
      <c r="C2645" s="579"/>
      <c r="H2645" s="325"/>
    </row>
    <row r="2646" spans="1:8">
      <c r="A2646" s="225"/>
      <c r="B2646" s="580"/>
      <c r="C2646" s="579"/>
      <c r="H2646" s="325"/>
    </row>
    <row r="2647" spans="1:8">
      <c r="A2647" s="225"/>
      <c r="B2647" s="580"/>
      <c r="C2647" s="579"/>
      <c r="H2647" s="325"/>
    </row>
    <row r="2648" spans="1:8">
      <c r="A2648" s="225"/>
      <c r="B2648" s="580"/>
      <c r="C2648" s="579"/>
      <c r="H2648" s="325"/>
    </row>
    <row r="2649" spans="1:8">
      <c r="A2649" s="225"/>
      <c r="B2649" s="580"/>
      <c r="C2649" s="579"/>
      <c r="H2649" s="325"/>
    </row>
    <row r="2650" spans="1:8">
      <c r="A2650" s="225"/>
      <c r="B2650" s="580"/>
      <c r="C2650" s="579"/>
      <c r="H2650" s="325"/>
    </row>
    <row r="2651" spans="1:8">
      <c r="A2651" s="225"/>
      <c r="B2651" s="580"/>
      <c r="C2651" s="579"/>
      <c r="H2651" s="325"/>
    </row>
    <row r="2652" spans="1:8">
      <c r="A2652" s="225"/>
      <c r="B2652" s="580"/>
      <c r="C2652" s="579"/>
      <c r="H2652" s="325"/>
    </row>
    <row r="2653" spans="1:8">
      <c r="A2653" s="225"/>
      <c r="B2653" s="580"/>
      <c r="C2653" s="579"/>
      <c r="H2653" s="325"/>
    </row>
    <row r="2654" spans="1:8">
      <c r="A2654" s="225"/>
      <c r="B2654" s="580"/>
      <c r="C2654" s="579"/>
      <c r="H2654" s="325"/>
    </row>
    <row r="2655" spans="1:8">
      <c r="A2655" s="225"/>
      <c r="B2655" s="580"/>
      <c r="C2655" s="579"/>
      <c r="H2655" s="325"/>
    </row>
    <row r="2656" spans="1:8">
      <c r="A2656" s="225"/>
      <c r="B2656" s="580"/>
      <c r="C2656" s="579"/>
      <c r="H2656" s="325"/>
    </row>
    <row r="2657" spans="1:8">
      <c r="A2657" s="225"/>
      <c r="B2657" s="580"/>
      <c r="C2657" s="579"/>
      <c r="H2657" s="325"/>
    </row>
    <row r="2658" spans="1:8">
      <c r="A2658" s="225"/>
      <c r="B2658" s="580"/>
      <c r="C2658" s="579"/>
      <c r="H2658" s="325"/>
    </row>
    <row r="2659" spans="1:8">
      <c r="A2659" s="225"/>
      <c r="B2659" s="580"/>
      <c r="C2659" s="579"/>
      <c r="H2659" s="325"/>
    </row>
    <row r="2660" spans="1:8">
      <c r="A2660" s="225"/>
      <c r="B2660" s="580"/>
      <c r="C2660" s="579"/>
      <c r="H2660" s="325"/>
    </row>
    <row r="2661" spans="1:8">
      <c r="A2661" s="225"/>
      <c r="B2661" s="580"/>
      <c r="C2661" s="579"/>
      <c r="H2661" s="325"/>
    </row>
    <row r="2662" spans="1:8">
      <c r="A2662" s="225"/>
      <c r="B2662" s="580"/>
      <c r="C2662" s="579"/>
      <c r="H2662" s="325"/>
    </row>
    <row r="2663" spans="1:8">
      <c r="A2663" s="225"/>
      <c r="B2663" s="580"/>
      <c r="C2663" s="579"/>
      <c r="H2663" s="325"/>
    </row>
    <row r="2664" spans="1:8">
      <c r="A2664" s="225"/>
      <c r="B2664" s="580"/>
      <c r="C2664" s="579"/>
      <c r="H2664" s="325"/>
    </row>
    <row r="2665" spans="1:8">
      <c r="A2665" s="225"/>
      <c r="B2665" s="580"/>
      <c r="C2665" s="579"/>
      <c r="H2665" s="325"/>
    </row>
    <row r="2666" spans="1:8">
      <c r="A2666" s="225"/>
      <c r="B2666" s="580"/>
      <c r="C2666" s="579"/>
      <c r="H2666" s="325"/>
    </row>
    <row r="2667" spans="1:8">
      <c r="A2667" s="225"/>
      <c r="B2667" s="580"/>
      <c r="C2667" s="579"/>
      <c r="H2667" s="325"/>
    </row>
    <row r="2668" spans="1:8">
      <c r="A2668" s="225"/>
      <c r="B2668" s="580"/>
      <c r="C2668" s="579"/>
      <c r="H2668" s="325"/>
    </row>
    <row r="2669" spans="1:8">
      <c r="A2669" s="225"/>
      <c r="B2669" s="580"/>
      <c r="C2669" s="579"/>
      <c r="H2669" s="325"/>
    </row>
    <row r="2670" spans="1:8">
      <c r="A2670" s="225"/>
      <c r="B2670" s="580"/>
      <c r="C2670" s="579"/>
      <c r="H2670" s="325"/>
    </row>
    <row r="2671" spans="1:8">
      <c r="A2671" s="225"/>
      <c r="B2671" s="580"/>
      <c r="C2671" s="579"/>
      <c r="H2671" s="325"/>
    </row>
    <row r="2672" spans="1:8">
      <c r="A2672" s="225"/>
      <c r="B2672" s="580"/>
      <c r="C2672" s="579"/>
      <c r="H2672" s="325"/>
    </row>
    <row r="2673" spans="1:8">
      <c r="A2673" s="225"/>
      <c r="B2673" s="580"/>
      <c r="C2673" s="579"/>
      <c r="H2673" s="325"/>
    </row>
    <row r="2674" spans="1:8">
      <c r="A2674" s="225"/>
      <c r="B2674" s="580"/>
      <c r="C2674" s="579"/>
      <c r="H2674" s="325"/>
    </row>
    <row r="2675" spans="1:8">
      <c r="A2675" s="225"/>
      <c r="B2675" s="580"/>
      <c r="C2675" s="579"/>
      <c r="H2675" s="325"/>
    </row>
    <row r="2676" spans="1:8">
      <c r="A2676" s="225"/>
      <c r="B2676" s="580"/>
      <c r="C2676" s="579"/>
      <c r="H2676" s="325"/>
    </row>
    <row r="2677" spans="1:8">
      <c r="A2677" s="225"/>
      <c r="B2677" s="580"/>
      <c r="C2677" s="579"/>
      <c r="H2677" s="325"/>
    </row>
    <row r="2678" spans="1:8">
      <c r="A2678" s="225"/>
      <c r="B2678" s="580"/>
      <c r="C2678" s="579"/>
      <c r="H2678" s="325"/>
    </row>
    <row r="2679" spans="1:8">
      <c r="A2679" s="225"/>
      <c r="B2679" s="580"/>
      <c r="C2679" s="579"/>
      <c r="H2679" s="325"/>
    </row>
    <row r="2680" spans="1:8">
      <c r="A2680" s="225"/>
      <c r="B2680" s="580"/>
      <c r="C2680" s="579"/>
      <c r="H2680" s="325"/>
    </row>
    <row r="2681" spans="1:8">
      <c r="A2681" s="225"/>
      <c r="B2681" s="580"/>
      <c r="C2681" s="579"/>
      <c r="H2681" s="325"/>
    </row>
    <row r="2682" spans="1:8">
      <c r="A2682" s="225"/>
      <c r="B2682" s="580"/>
      <c r="C2682" s="579"/>
      <c r="H2682" s="325"/>
    </row>
    <row r="2683" spans="1:8">
      <c r="A2683" s="225"/>
      <c r="B2683" s="580"/>
      <c r="C2683" s="579"/>
      <c r="H2683" s="325"/>
    </row>
    <row r="2684" spans="1:8">
      <c r="A2684" s="225"/>
      <c r="B2684" s="580"/>
      <c r="C2684" s="579"/>
      <c r="H2684" s="325"/>
    </row>
    <row r="2685" spans="1:8">
      <c r="A2685" s="225"/>
      <c r="B2685" s="580"/>
      <c r="C2685" s="579"/>
      <c r="H2685" s="325"/>
    </row>
    <row r="2686" spans="1:8">
      <c r="A2686" s="225"/>
      <c r="B2686" s="580"/>
      <c r="C2686" s="579"/>
      <c r="H2686" s="325"/>
    </row>
    <row r="2687" spans="1:8">
      <c r="A2687" s="225"/>
      <c r="B2687" s="580"/>
      <c r="C2687" s="579"/>
      <c r="H2687" s="325"/>
    </row>
    <row r="2688" spans="1:8">
      <c r="A2688" s="225"/>
      <c r="B2688" s="580"/>
      <c r="C2688" s="579"/>
      <c r="H2688" s="325"/>
    </row>
    <row r="2689" spans="1:8">
      <c r="A2689" s="225"/>
      <c r="B2689" s="580"/>
      <c r="C2689" s="579"/>
      <c r="H2689" s="325"/>
    </row>
    <row r="2690" spans="1:8">
      <c r="A2690" s="225"/>
      <c r="B2690" s="580"/>
      <c r="C2690" s="579"/>
      <c r="H2690" s="325"/>
    </row>
    <row r="2691" spans="1:8">
      <c r="A2691" s="225"/>
      <c r="B2691" s="580"/>
      <c r="C2691" s="579"/>
      <c r="H2691" s="325"/>
    </row>
    <row r="2692" spans="1:8">
      <c r="A2692" s="225"/>
      <c r="B2692" s="580"/>
      <c r="C2692" s="579"/>
      <c r="H2692" s="325"/>
    </row>
    <row r="2693" spans="1:8">
      <c r="A2693" s="225"/>
      <c r="B2693" s="580"/>
      <c r="C2693" s="579"/>
      <c r="H2693" s="325"/>
    </row>
    <row r="2694" spans="1:8">
      <c r="A2694" s="225"/>
      <c r="B2694" s="580"/>
      <c r="C2694" s="579"/>
      <c r="H2694" s="325"/>
    </row>
    <row r="2695" spans="1:8">
      <c r="A2695" s="225"/>
      <c r="B2695" s="580"/>
      <c r="C2695" s="579"/>
      <c r="H2695" s="325"/>
    </row>
    <row r="2696" spans="1:8">
      <c r="A2696" s="225"/>
      <c r="B2696" s="580"/>
      <c r="C2696" s="579"/>
      <c r="H2696" s="325"/>
    </row>
    <row r="2697" spans="1:8">
      <c r="A2697" s="225"/>
      <c r="B2697" s="580"/>
      <c r="C2697" s="579"/>
      <c r="H2697" s="325"/>
    </row>
    <row r="2698" spans="1:8">
      <c r="A2698" s="225"/>
      <c r="B2698" s="580"/>
      <c r="C2698" s="579"/>
      <c r="H2698" s="325"/>
    </row>
    <row r="2699" spans="1:8">
      <c r="A2699" s="225"/>
      <c r="B2699" s="580"/>
      <c r="C2699" s="579"/>
      <c r="H2699" s="325"/>
    </row>
    <row r="2700" spans="1:8">
      <c r="A2700" s="225"/>
      <c r="B2700" s="580"/>
      <c r="C2700" s="579"/>
      <c r="H2700" s="325"/>
    </row>
    <row r="2701" spans="1:8">
      <c r="A2701" s="225"/>
      <c r="B2701" s="580"/>
      <c r="C2701" s="579"/>
      <c r="H2701" s="325"/>
    </row>
    <row r="2702" spans="1:8">
      <c r="A2702" s="225"/>
      <c r="B2702" s="580"/>
      <c r="C2702" s="579"/>
      <c r="H2702" s="325"/>
    </row>
    <row r="2703" spans="1:8">
      <c r="A2703" s="225"/>
      <c r="B2703" s="580"/>
      <c r="C2703" s="579"/>
      <c r="H2703" s="325"/>
    </row>
    <row r="2704" spans="1:8">
      <c r="A2704" s="225"/>
      <c r="B2704" s="580"/>
      <c r="C2704" s="579"/>
      <c r="H2704" s="325"/>
    </row>
    <row r="2705" spans="1:8">
      <c r="A2705" s="225"/>
      <c r="B2705" s="580"/>
      <c r="C2705" s="579"/>
      <c r="H2705" s="325"/>
    </row>
    <row r="2706" spans="1:8">
      <c r="A2706" s="225"/>
      <c r="B2706" s="580"/>
      <c r="C2706" s="579"/>
      <c r="H2706" s="325"/>
    </row>
    <row r="2707" spans="1:8">
      <c r="A2707" s="225"/>
      <c r="B2707" s="580"/>
      <c r="C2707" s="579"/>
      <c r="H2707" s="325"/>
    </row>
    <row r="2708" spans="1:8">
      <c r="A2708" s="225"/>
      <c r="B2708" s="580"/>
      <c r="C2708" s="579"/>
      <c r="H2708" s="325"/>
    </row>
    <row r="2709" spans="1:8">
      <c r="A2709" s="225"/>
      <c r="B2709" s="580"/>
      <c r="C2709" s="579"/>
      <c r="H2709" s="325"/>
    </row>
    <row r="2710" spans="1:8">
      <c r="A2710" s="225"/>
      <c r="B2710" s="580"/>
      <c r="C2710" s="579"/>
      <c r="H2710" s="325"/>
    </row>
    <row r="2711" spans="1:8">
      <c r="A2711" s="225"/>
      <c r="B2711" s="580"/>
      <c r="C2711" s="579"/>
      <c r="H2711" s="325"/>
    </row>
    <row r="2712" spans="1:8">
      <c r="A2712" s="225"/>
      <c r="B2712" s="580"/>
      <c r="C2712" s="579"/>
      <c r="H2712" s="325"/>
    </row>
    <row r="2713" spans="1:8">
      <c r="A2713" s="225"/>
      <c r="B2713" s="580"/>
      <c r="C2713" s="579"/>
      <c r="H2713" s="325"/>
    </row>
    <row r="2714" spans="1:8">
      <c r="A2714" s="225"/>
      <c r="B2714" s="580"/>
      <c r="C2714" s="579"/>
      <c r="H2714" s="325"/>
    </row>
    <row r="2715" spans="1:8">
      <c r="A2715" s="225"/>
      <c r="B2715" s="580"/>
      <c r="C2715" s="579"/>
      <c r="H2715" s="325"/>
    </row>
    <row r="2716" spans="1:8">
      <c r="A2716" s="225"/>
      <c r="B2716" s="580"/>
      <c r="C2716" s="579"/>
      <c r="H2716" s="325"/>
    </row>
    <row r="2717" spans="1:8">
      <c r="A2717" s="225"/>
      <c r="B2717" s="580"/>
      <c r="C2717" s="579"/>
      <c r="H2717" s="325"/>
    </row>
    <row r="2718" spans="1:8">
      <c r="A2718" s="225"/>
      <c r="B2718" s="580"/>
      <c r="C2718" s="579"/>
      <c r="H2718" s="325"/>
    </row>
    <row r="2719" spans="1:8">
      <c r="A2719" s="225"/>
      <c r="B2719" s="580"/>
      <c r="C2719" s="579"/>
      <c r="H2719" s="325"/>
    </row>
    <row r="2720" spans="1:8">
      <c r="A2720" s="225"/>
      <c r="B2720" s="580"/>
      <c r="C2720" s="579"/>
      <c r="H2720" s="325"/>
    </row>
    <row r="2721" spans="1:8">
      <c r="A2721" s="225"/>
      <c r="B2721" s="580"/>
      <c r="C2721" s="579"/>
      <c r="H2721" s="325"/>
    </row>
    <row r="2722" spans="1:8">
      <c r="A2722" s="225"/>
      <c r="B2722" s="580"/>
      <c r="C2722" s="579"/>
      <c r="H2722" s="325"/>
    </row>
    <row r="2723" spans="1:8">
      <c r="A2723" s="225"/>
      <c r="B2723" s="580"/>
      <c r="C2723" s="579"/>
      <c r="H2723" s="325"/>
    </row>
    <row r="2724" spans="1:8">
      <c r="A2724" s="225"/>
      <c r="B2724" s="580"/>
      <c r="C2724" s="579"/>
      <c r="H2724" s="325"/>
    </row>
    <row r="2725" spans="1:8">
      <c r="A2725" s="225"/>
      <c r="B2725" s="580"/>
      <c r="C2725" s="579"/>
      <c r="H2725" s="325"/>
    </row>
    <row r="2726" spans="1:8">
      <c r="A2726" s="225"/>
      <c r="B2726" s="580"/>
      <c r="C2726" s="579"/>
      <c r="H2726" s="325"/>
    </row>
    <row r="2727" spans="1:8">
      <c r="A2727" s="225"/>
      <c r="B2727" s="580"/>
      <c r="C2727" s="579"/>
      <c r="H2727" s="325"/>
    </row>
    <row r="2728" spans="1:8">
      <c r="A2728" s="225"/>
      <c r="B2728" s="580"/>
      <c r="C2728" s="579"/>
      <c r="H2728" s="325"/>
    </row>
    <row r="2729" spans="1:8">
      <c r="A2729" s="225"/>
      <c r="B2729" s="580"/>
      <c r="C2729" s="579"/>
      <c r="H2729" s="325"/>
    </row>
    <row r="2730" spans="1:8">
      <c r="A2730" s="225"/>
      <c r="B2730" s="580"/>
      <c r="C2730" s="579"/>
      <c r="H2730" s="325"/>
    </row>
    <row r="2731" spans="1:8">
      <c r="A2731" s="225"/>
      <c r="B2731" s="580"/>
      <c r="C2731" s="579"/>
      <c r="H2731" s="325"/>
    </row>
    <row r="2732" spans="1:8">
      <c r="A2732" s="225"/>
      <c r="B2732" s="580"/>
      <c r="C2732" s="579"/>
      <c r="H2732" s="325"/>
    </row>
    <row r="2733" spans="1:8">
      <c r="A2733" s="225"/>
      <c r="B2733" s="580"/>
      <c r="C2733" s="579"/>
      <c r="H2733" s="325"/>
    </row>
    <row r="2734" spans="1:8">
      <c r="A2734" s="225"/>
      <c r="B2734" s="580"/>
      <c r="C2734" s="579"/>
      <c r="H2734" s="325"/>
    </row>
    <row r="2735" spans="1:8">
      <c r="A2735" s="225"/>
      <c r="B2735" s="580"/>
      <c r="C2735" s="579"/>
      <c r="H2735" s="325"/>
    </row>
    <row r="2736" spans="1:8">
      <c r="A2736" s="225"/>
      <c r="B2736" s="580"/>
      <c r="C2736" s="579"/>
      <c r="H2736" s="325"/>
    </row>
    <row r="2737" spans="1:8">
      <c r="A2737" s="225"/>
      <c r="B2737" s="580"/>
      <c r="C2737" s="579"/>
      <c r="H2737" s="325"/>
    </row>
    <row r="2738" spans="1:8">
      <c r="A2738" s="225"/>
      <c r="B2738" s="580"/>
      <c r="C2738" s="579"/>
      <c r="H2738" s="325"/>
    </row>
    <row r="2739" spans="1:8">
      <c r="A2739" s="225"/>
      <c r="B2739" s="580"/>
      <c r="C2739" s="579"/>
      <c r="H2739" s="325"/>
    </row>
    <row r="2740" spans="1:8">
      <c r="A2740" s="225"/>
      <c r="B2740" s="580"/>
      <c r="C2740" s="579"/>
      <c r="H2740" s="325"/>
    </row>
    <row r="2741" spans="1:8">
      <c r="A2741" s="225"/>
      <c r="B2741" s="580"/>
      <c r="C2741" s="579"/>
      <c r="H2741" s="325"/>
    </row>
    <row r="2742" spans="1:8">
      <c r="A2742" s="225"/>
      <c r="B2742" s="580"/>
      <c r="C2742" s="579"/>
      <c r="H2742" s="325"/>
    </row>
    <row r="2743" spans="1:8">
      <c r="A2743" s="225"/>
      <c r="B2743" s="580"/>
      <c r="C2743" s="579"/>
      <c r="H2743" s="325"/>
    </row>
    <row r="2744" spans="1:8">
      <c r="A2744" s="225"/>
      <c r="B2744" s="580"/>
      <c r="C2744" s="579"/>
      <c r="H2744" s="325"/>
    </row>
    <row r="2745" spans="1:8">
      <c r="A2745" s="225"/>
      <c r="B2745" s="580"/>
      <c r="C2745" s="579"/>
      <c r="H2745" s="325"/>
    </row>
    <row r="2746" spans="1:8">
      <c r="A2746" s="225"/>
      <c r="B2746" s="580"/>
      <c r="C2746" s="579"/>
      <c r="H2746" s="325"/>
    </row>
    <row r="2747" spans="1:8">
      <c r="A2747" s="225"/>
      <c r="B2747" s="580"/>
      <c r="C2747" s="579"/>
      <c r="H2747" s="325"/>
    </row>
    <row r="2748" spans="1:8">
      <c r="A2748" s="225"/>
      <c r="B2748" s="580"/>
      <c r="C2748" s="579"/>
      <c r="H2748" s="325"/>
    </row>
    <row r="2749" spans="1:8">
      <c r="A2749" s="225"/>
      <c r="B2749" s="580"/>
      <c r="C2749" s="579"/>
      <c r="H2749" s="325"/>
    </row>
    <row r="2750" spans="1:8">
      <c r="A2750" s="225"/>
      <c r="B2750" s="580"/>
      <c r="C2750" s="579"/>
      <c r="H2750" s="325"/>
    </row>
    <row r="2751" spans="1:8">
      <c r="A2751" s="225"/>
      <c r="B2751" s="580"/>
      <c r="C2751" s="579"/>
      <c r="H2751" s="325"/>
    </row>
    <row r="2752" spans="1:8">
      <c r="A2752" s="225"/>
      <c r="B2752" s="580"/>
      <c r="C2752" s="579"/>
      <c r="H2752" s="325"/>
    </row>
    <row r="2753" spans="1:8">
      <c r="A2753" s="225"/>
      <c r="B2753" s="580"/>
      <c r="C2753" s="579"/>
      <c r="H2753" s="325"/>
    </row>
    <row r="2754" spans="1:8">
      <c r="A2754" s="225"/>
      <c r="B2754" s="580"/>
      <c r="C2754" s="579"/>
      <c r="H2754" s="325"/>
    </row>
    <row r="2755" spans="1:8">
      <c r="A2755" s="225"/>
      <c r="B2755" s="580"/>
      <c r="C2755" s="579"/>
      <c r="H2755" s="325"/>
    </row>
    <row r="2756" spans="1:8">
      <c r="A2756" s="225"/>
      <c r="B2756" s="580"/>
      <c r="C2756" s="579"/>
      <c r="H2756" s="325"/>
    </row>
    <row r="2757" spans="1:8">
      <c r="A2757" s="225"/>
      <c r="B2757" s="580"/>
      <c r="C2757" s="579"/>
      <c r="H2757" s="325"/>
    </row>
    <row r="2758" spans="1:8">
      <c r="A2758" s="225"/>
      <c r="B2758" s="580"/>
      <c r="C2758" s="579"/>
      <c r="H2758" s="325"/>
    </row>
    <row r="2759" spans="1:8">
      <c r="A2759" s="225"/>
      <c r="B2759" s="580"/>
      <c r="C2759" s="579"/>
      <c r="H2759" s="325"/>
    </row>
    <row r="2760" spans="1:8">
      <c r="A2760" s="225"/>
      <c r="B2760" s="580"/>
      <c r="C2760" s="579"/>
      <c r="H2760" s="325"/>
    </row>
    <row r="2761" spans="1:8">
      <c r="A2761" s="225"/>
      <c r="B2761" s="580"/>
      <c r="C2761" s="579"/>
      <c r="H2761" s="325"/>
    </row>
    <row r="2762" spans="1:8">
      <c r="A2762" s="225"/>
      <c r="B2762" s="580"/>
      <c r="C2762" s="579"/>
      <c r="H2762" s="325"/>
    </row>
    <row r="2763" spans="1:8">
      <c r="A2763" s="225"/>
      <c r="B2763" s="580"/>
      <c r="C2763" s="579"/>
      <c r="H2763" s="325"/>
    </row>
    <row r="2764" spans="1:8">
      <c r="A2764" s="225"/>
      <c r="B2764" s="580"/>
      <c r="C2764" s="579"/>
      <c r="H2764" s="325"/>
    </row>
    <row r="2765" spans="1:8">
      <c r="A2765" s="225"/>
      <c r="B2765" s="580"/>
      <c r="C2765" s="579"/>
      <c r="H2765" s="325"/>
    </row>
    <row r="2766" spans="1:8">
      <c r="A2766" s="225"/>
      <c r="B2766" s="580"/>
      <c r="C2766" s="579"/>
      <c r="H2766" s="325"/>
    </row>
    <row r="2767" spans="1:8">
      <c r="A2767" s="225"/>
      <c r="B2767" s="580"/>
      <c r="C2767" s="579"/>
      <c r="H2767" s="325"/>
    </row>
    <row r="2768" spans="1:8">
      <c r="A2768" s="225"/>
      <c r="B2768" s="580"/>
      <c r="C2768" s="579"/>
      <c r="H2768" s="325"/>
    </row>
    <row r="2769" spans="1:8">
      <c r="A2769" s="225"/>
      <c r="B2769" s="580"/>
      <c r="C2769" s="579"/>
      <c r="H2769" s="325"/>
    </row>
    <row r="2770" spans="1:8">
      <c r="A2770" s="225"/>
      <c r="B2770" s="580"/>
      <c r="C2770" s="579"/>
      <c r="H2770" s="325"/>
    </row>
    <row r="2771" spans="1:8">
      <c r="A2771" s="225"/>
      <c r="B2771" s="580"/>
      <c r="C2771" s="579"/>
      <c r="H2771" s="325"/>
    </row>
    <row r="2772" spans="1:8">
      <c r="A2772" s="225"/>
      <c r="B2772" s="580"/>
      <c r="C2772" s="579"/>
      <c r="H2772" s="325"/>
    </row>
    <row r="2773" spans="1:8">
      <c r="A2773" s="225"/>
      <c r="B2773" s="580"/>
      <c r="C2773" s="579"/>
      <c r="H2773" s="325"/>
    </row>
    <row r="2774" spans="1:8">
      <c r="A2774" s="225"/>
      <c r="B2774" s="580"/>
      <c r="C2774" s="579"/>
      <c r="H2774" s="325"/>
    </row>
    <row r="2775" spans="1:8">
      <c r="A2775" s="225"/>
      <c r="B2775" s="580"/>
      <c r="C2775" s="579"/>
      <c r="H2775" s="325"/>
    </row>
    <row r="2776" spans="1:8">
      <c r="A2776" s="225"/>
      <c r="B2776" s="580"/>
      <c r="C2776" s="579"/>
      <c r="H2776" s="325"/>
    </row>
    <row r="2777" spans="1:8">
      <c r="A2777" s="225"/>
      <c r="B2777" s="580"/>
      <c r="C2777" s="579"/>
      <c r="H2777" s="325"/>
    </row>
    <row r="2778" spans="1:8">
      <c r="A2778" s="225"/>
      <c r="B2778" s="580"/>
      <c r="C2778" s="579"/>
      <c r="H2778" s="325"/>
    </row>
    <row r="2779" spans="1:8">
      <c r="A2779" s="225"/>
      <c r="B2779" s="580"/>
      <c r="C2779" s="579"/>
      <c r="H2779" s="325"/>
    </row>
    <row r="2780" spans="1:8">
      <c r="A2780" s="225"/>
      <c r="B2780" s="580"/>
      <c r="C2780" s="579"/>
      <c r="H2780" s="325"/>
    </row>
    <row r="2781" spans="1:8">
      <c r="A2781" s="225"/>
      <c r="B2781" s="580"/>
      <c r="C2781" s="579"/>
      <c r="H2781" s="325"/>
    </row>
    <row r="2782" spans="1:8">
      <c r="A2782" s="225"/>
      <c r="B2782" s="580"/>
      <c r="C2782" s="579"/>
      <c r="H2782" s="325"/>
    </row>
    <row r="2783" spans="1:8">
      <c r="A2783" s="225"/>
      <c r="B2783" s="580"/>
      <c r="C2783" s="579"/>
      <c r="H2783" s="325"/>
    </row>
    <row r="2784" spans="1:8">
      <c r="A2784" s="225"/>
      <c r="B2784" s="580"/>
      <c r="C2784" s="579"/>
      <c r="H2784" s="325"/>
    </row>
    <row r="2785" spans="1:8">
      <c r="A2785" s="225"/>
      <c r="B2785" s="580"/>
      <c r="C2785" s="579"/>
      <c r="H2785" s="325"/>
    </row>
    <row r="2786" spans="1:8">
      <c r="A2786" s="225"/>
      <c r="B2786" s="580"/>
      <c r="C2786" s="579"/>
      <c r="H2786" s="325"/>
    </row>
    <row r="2787" spans="1:8">
      <c r="A2787" s="225"/>
      <c r="B2787" s="580"/>
      <c r="C2787" s="579"/>
      <c r="H2787" s="325"/>
    </row>
    <row r="2788" spans="1:8">
      <c r="A2788" s="225"/>
      <c r="B2788" s="580"/>
      <c r="C2788" s="579"/>
      <c r="H2788" s="325"/>
    </row>
    <row r="2789" spans="1:8">
      <c r="A2789" s="225"/>
      <c r="B2789" s="580"/>
      <c r="C2789" s="579"/>
      <c r="H2789" s="325"/>
    </row>
    <row r="2790" spans="1:8">
      <c r="A2790" s="225"/>
      <c r="B2790" s="580"/>
      <c r="C2790" s="579"/>
      <c r="H2790" s="325"/>
    </row>
    <row r="2791" spans="1:8">
      <c r="A2791" s="225"/>
      <c r="B2791" s="580"/>
      <c r="C2791" s="579"/>
      <c r="H2791" s="325"/>
    </row>
    <row r="2792" spans="1:8">
      <c r="A2792" s="225"/>
      <c r="B2792" s="580"/>
      <c r="C2792" s="579"/>
      <c r="H2792" s="325"/>
    </row>
    <row r="2793" spans="1:8">
      <c r="A2793" s="225"/>
      <c r="B2793" s="580"/>
      <c r="C2793" s="579"/>
      <c r="H2793" s="325"/>
    </row>
    <row r="2794" spans="1:8">
      <c r="A2794" s="225"/>
      <c r="B2794" s="580"/>
      <c r="C2794" s="579"/>
      <c r="H2794" s="325"/>
    </row>
    <row r="2795" spans="1:8">
      <c r="A2795" s="225"/>
      <c r="B2795" s="580"/>
      <c r="C2795" s="579"/>
      <c r="H2795" s="325"/>
    </row>
    <row r="2796" spans="1:8">
      <c r="A2796" s="225"/>
      <c r="B2796" s="580"/>
      <c r="C2796" s="579"/>
      <c r="H2796" s="325"/>
    </row>
    <row r="2797" spans="1:8">
      <c r="A2797" s="225"/>
      <c r="B2797" s="580"/>
      <c r="C2797" s="579"/>
      <c r="H2797" s="325"/>
    </row>
    <row r="2798" spans="1:8">
      <c r="A2798" s="225"/>
      <c r="B2798" s="580"/>
      <c r="C2798" s="579"/>
      <c r="H2798" s="325"/>
    </row>
    <row r="2799" spans="1:8">
      <c r="A2799" s="225"/>
      <c r="B2799" s="580"/>
      <c r="C2799" s="579"/>
      <c r="H2799" s="325"/>
    </row>
    <row r="2800" spans="1:8">
      <c r="A2800" s="225"/>
      <c r="B2800" s="580"/>
      <c r="C2800" s="579"/>
      <c r="H2800" s="325"/>
    </row>
    <row r="2801" spans="1:8">
      <c r="A2801" s="225"/>
      <c r="B2801" s="580"/>
      <c r="C2801" s="579"/>
      <c r="H2801" s="325"/>
    </row>
    <row r="2802" spans="1:8">
      <c r="A2802" s="225"/>
      <c r="B2802" s="580"/>
      <c r="C2802" s="579"/>
      <c r="H2802" s="325"/>
    </row>
    <row r="2803" spans="1:8">
      <c r="A2803" s="225"/>
      <c r="B2803" s="580"/>
      <c r="C2803" s="579"/>
      <c r="H2803" s="325"/>
    </row>
    <row r="2804" spans="1:8">
      <c r="A2804" s="225"/>
      <c r="B2804" s="580"/>
      <c r="C2804" s="579"/>
      <c r="H2804" s="325"/>
    </row>
    <row r="2805" spans="1:8">
      <c r="A2805" s="225"/>
      <c r="B2805" s="580"/>
      <c r="C2805" s="579"/>
      <c r="H2805" s="325"/>
    </row>
    <row r="2806" spans="1:8">
      <c r="A2806" s="225"/>
      <c r="B2806" s="580"/>
      <c r="C2806" s="579"/>
      <c r="H2806" s="325"/>
    </row>
    <row r="2807" spans="1:8">
      <c r="A2807" s="225"/>
      <c r="B2807" s="580"/>
      <c r="C2807" s="579"/>
      <c r="H2807" s="325"/>
    </row>
    <row r="2808" spans="1:8">
      <c r="A2808" s="225"/>
      <c r="B2808" s="580"/>
      <c r="C2808" s="579"/>
      <c r="H2808" s="325"/>
    </row>
    <row r="2809" spans="1:8">
      <c r="A2809" s="225"/>
      <c r="B2809" s="580"/>
      <c r="C2809" s="579"/>
      <c r="H2809" s="325"/>
    </row>
    <row r="2810" spans="1:8">
      <c r="A2810" s="225"/>
      <c r="B2810" s="580"/>
      <c r="C2810" s="579"/>
      <c r="H2810" s="325"/>
    </row>
    <row r="2811" spans="1:8">
      <c r="A2811" s="225"/>
      <c r="B2811" s="580"/>
      <c r="C2811" s="579"/>
      <c r="H2811" s="325"/>
    </row>
    <row r="2812" spans="1:8">
      <c r="A2812" s="225"/>
      <c r="B2812" s="580"/>
      <c r="C2812" s="579"/>
      <c r="H2812" s="325"/>
    </row>
    <row r="2813" spans="1:8">
      <c r="A2813" s="225"/>
      <c r="B2813" s="580"/>
      <c r="C2813" s="579"/>
      <c r="H2813" s="325"/>
    </row>
    <row r="2814" spans="1:8">
      <c r="A2814" s="225"/>
      <c r="B2814" s="580"/>
      <c r="C2814" s="579"/>
      <c r="H2814" s="325"/>
    </row>
    <row r="2815" spans="1:8">
      <c r="A2815" s="225"/>
      <c r="B2815" s="580"/>
      <c r="C2815" s="579"/>
      <c r="H2815" s="325"/>
    </row>
    <row r="2816" spans="1:8">
      <c r="A2816" s="225"/>
      <c r="B2816" s="580"/>
      <c r="C2816" s="579"/>
      <c r="H2816" s="325"/>
    </row>
    <row r="2817" spans="1:8">
      <c r="A2817" s="225"/>
      <c r="B2817" s="580"/>
      <c r="C2817" s="579"/>
      <c r="H2817" s="325"/>
    </row>
    <row r="2818" spans="1:8">
      <c r="A2818" s="225"/>
      <c r="B2818" s="580"/>
      <c r="C2818" s="579"/>
      <c r="H2818" s="325"/>
    </row>
    <row r="2819" spans="1:8">
      <c r="A2819" s="225"/>
      <c r="B2819" s="580"/>
      <c r="C2819" s="579"/>
      <c r="H2819" s="325"/>
    </row>
    <row r="2820" spans="1:8">
      <c r="A2820" s="225"/>
      <c r="B2820" s="580"/>
      <c r="C2820" s="579"/>
      <c r="H2820" s="325"/>
    </row>
    <row r="2821" spans="1:8">
      <c r="A2821" s="225"/>
      <c r="B2821" s="580"/>
      <c r="C2821" s="579"/>
      <c r="H2821" s="325"/>
    </row>
    <row r="2822" spans="1:8">
      <c r="A2822" s="225"/>
      <c r="B2822" s="580"/>
      <c r="C2822" s="579"/>
      <c r="H2822" s="325"/>
    </row>
    <row r="2823" spans="1:8">
      <c r="A2823" s="225"/>
      <c r="B2823" s="580"/>
      <c r="C2823" s="579"/>
      <c r="H2823" s="325"/>
    </row>
    <row r="2824" spans="1:8">
      <c r="A2824" s="225"/>
      <c r="B2824" s="580"/>
      <c r="C2824" s="579"/>
      <c r="H2824" s="325"/>
    </row>
    <row r="2825" spans="1:8">
      <c r="A2825" s="225"/>
      <c r="B2825" s="580"/>
      <c r="C2825" s="579"/>
      <c r="H2825" s="325"/>
    </row>
    <row r="2826" spans="1:8">
      <c r="A2826" s="225"/>
      <c r="B2826" s="580"/>
      <c r="C2826" s="579"/>
      <c r="H2826" s="325"/>
    </row>
    <row r="2827" spans="1:8">
      <c r="A2827" s="225"/>
      <c r="B2827" s="580"/>
      <c r="C2827" s="579"/>
      <c r="H2827" s="325"/>
    </row>
    <row r="2828" spans="1:8">
      <c r="A2828" s="225"/>
      <c r="B2828" s="580"/>
      <c r="C2828" s="579"/>
      <c r="H2828" s="325"/>
    </row>
    <row r="2829" spans="1:8">
      <c r="A2829" s="225"/>
      <c r="B2829" s="580"/>
      <c r="C2829" s="579"/>
      <c r="H2829" s="325"/>
    </row>
    <row r="2830" spans="1:8">
      <c r="A2830" s="225"/>
      <c r="B2830" s="580"/>
      <c r="C2830" s="579"/>
      <c r="H2830" s="325"/>
    </row>
    <row r="2831" spans="1:8">
      <c r="A2831" s="225"/>
      <c r="B2831" s="580"/>
      <c r="C2831" s="579"/>
      <c r="H2831" s="325"/>
    </row>
    <row r="2832" spans="1:8">
      <c r="A2832" s="225"/>
      <c r="B2832" s="580"/>
      <c r="C2832" s="579"/>
      <c r="H2832" s="325"/>
    </row>
    <row r="2833" spans="1:8">
      <c r="A2833" s="225"/>
      <c r="B2833" s="580"/>
      <c r="C2833" s="579"/>
      <c r="H2833" s="325"/>
    </row>
    <row r="2834" spans="1:8">
      <c r="A2834" s="225"/>
      <c r="B2834" s="580"/>
      <c r="C2834" s="579"/>
      <c r="H2834" s="325"/>
    </row>
    <row r="2835" spans="1:8">
      <c r="A2835" s="225"/>
      <c r="B2835" s="580"/>
      <c r="C2835" s="579"/>
      <c r="H2835" s="325"/>
    </row>
    <row r="2836" spans="1:8">
      <c r="A2836" s="225"/>
      <c r="B2836" s="580"/>
      <c r="C2836" s="579"/>
      <c r="H2836" s="325"/>
    </row>
    <row r="2837" spans="1:8">
      <c r="A2837" s="225"/>
      <c r="B2837" s="580"/>
      <c r="C2837" s="579"/>
      <c r="H2837" s="325"/>
    </row>
    <row r="2838" spans="1:8">
      <c r="A2838" s="225"/>
      <c r="B2838" s="580"/>
      <c r="C2838" s="579"/>
      <c r="H2838" s="325"/>
    </row>
    <row r="2839" spans="1:8">
      <c r="A2839" s="225"/>
      <c r="B2839" s="580"/>
      <c r="C2839" s="579"/>
      <c r="H2839" s="325"/>
    </row>
    <row r="2840" spans="1:8">
      <c r="A2840" s="225"/>
      <c r="B2840" s="580"/>
      <c r="C2840" s="579"/>
      <c r="H2840" s="325"/>
    </row>
    <row r="2841" spans="1:8">
      <c r="A2841" s="225"/>
      <c r="B2841" s="580"/>
      <c r="C2841" s="579"/>
      <c r="H2841" s="325"/>
    </row>
    <row r="2842" spans="1:8">
      <c r="A2842" s="225"/>
      <c r="B2842" s="580"/>
      <c r="C2842" s="579"/>
      <c r="H2842" s="325"/>
    </row>
    <row r="2843" spans="1:8">
      <c r="A2843" s="225"/>
      <c r="B2843" s="580"/>
      <c r="C2843" s="579"/>
      <c r="H2843" s="325"/>
    </row>
    <row r="2844" spans="1:8">
      <c r="A2844" s="225"/>
      <c r="B2844" s="580"/>
      <c r="C2844" s="579"/>
      <c r="H2844" s="325"/>
    </row>
    <row r="2845" spans="1:8">
      <c r="A2845" s="225"/>
      <c r="B2845" s="580"/>
      <c r="C2845" s="579"/>
      <c r="H2845" s="325"/>
    </row>
    <row r="2846" spans="1:8">
      <c r="A2846" s="225"/>
      <c r="B2846" s="580"/>
      <c r="C2846" s="579"/>
      <c r="H2846" s="325"/>
    </row>
    <row r="2847" spans="1:8">
      <c r="A2847" s="225"/>
      <c r="B2847" s="580"/>
      <c r="C2847" s="579"/>
      <c r="H2847" s="325"/>
    </row>
    <row r="2848" spans="1:8">
      <c r="A2848" s="225"/>
      <c r="B2848" s="580"/>
      <c r="C2848" s="579"/>
      <c r="H2848" s="325"/>
    </row>
    <row r="2849" spans="1:8">
      <c r="A2849" s="225"/>
      <c r="B2849" s="580"/>
      <c r="C2849" s="579"/>
      <c r="H2849" s="325"/>
    </row>
    <row r="2850" spans="1:8">
      <c r="A2850" s="225"/>
      <c r="B2850" s="580"/>
      <c r="C2850" s="579"/>
      <c r="H2850" s="325"/>
    </row>
    <row r="2851" spans="1:8">
      <c r="A2851" s="225"/>
      <c r="B2851" s="580"/>
      <c r="C2851" s="579"/>
      <c r="H2851" s="325"/>
    </row>
    <row r="2852" spans="1:8">
      <c r="A2852" s="225"/>
      <c r="B2852" s="580"/>
      <c r="C2852" s="579"/>
      <c r="H2852" s="325"/>
    </row>
    <row r="2853" spans="1:8">
      <c r="A2853" s="225"/>
      <c r="B2853" s="580"/>
      <c r="C2853" s="579"/>
      <c r="H2853" s="325"/>
    </row>
    <row r="2854" spans="1:8">
      <c r="A2854" s="225"/>
      <c r="B2854" s="580"/>
      <c r="C2854" s="579"/>
      <c r="H2854" s="325"/>
    </row>
    <row r="2855" spans="1:8">
      <c r="A2855" s="225"/>
      <c r="B2855" s="580"/>
      <c r="C2855" s="579"/>
      <c r="H2855" s="325"/>
    </row>
    <row r="2856" spans="1:8">
      <c r="A2856" s="225"/>
      <c r="B2856" s="580"/>
      <c r="C2856" s="579"/>
      <c r="H2856" s="325"/>
    </row>
    <row r="2857" spans="1:8">
      <c r="A2857" s="225"/>
      <c r="B2857" s="580"/>
      <c r="C2857" s="579"/>
      <c r="H2857" s="325"/>
    </row>
    <row r="2858" spans="1:8">
      <c r="A2858" s="225"/>
      <c r="B2858" s="580"/>
      <c r="C2858" s="579"/>
      <c r="H2858" s="325"/>
    </row>
    <row r="2859" spans="1:8">
      <c r="A2859" s="225"/>
      <c r="B2859" s="580"/>
      <c r="C2859" s="579"/>
      <c r="H2859" s="325"/>
    </row>
    <row r="2860" spans="1:8">
      <c r="A2860" s="225"/>
      <c r="B2860" s="580"/>
      <c r="C2860" s="579"/>
      <c r="H2860" s="325"/>
    </row>
    <row r="2861" spans="1:8">
      <c r="A2861" s="225"/>
      <c r="B2861" s="580"/>
      <c r="C2861" s="579"/>
      <c r="H2861" s="325"/>
    </row>
    <row r="2862" spans="1:8">
      <c r="A2862" s="225"/>
      <c r="B2862" s="580"/>
      <c r="C2862" s="579"/>
      <c r="H2862" s="325"/>
    </row>
    <row r="2863" spans="1:8">
      <c r="A2863" s="225"/>
      <c r="B2863" s="580"/>
      <c r="C2863" s="579"/>
      <c r="H2863" s="325"/>
    </row>
    <row r="2864" spans="1:8">
      <c r="A2864" s="225"/>
      <c r="B2864" s="580"/>
      <c r="C2864" s="579"/>
      <c r="H2864" s="325"/>
    </row>
    <row r="2865" spans="1:8">
      <c r="A2865" s="225"/>
      <c r="B2865" s="580"/>
      <c r="C2865" s="579"/>
      <c r="H2865" s="325"/>
    </row>
    <row r="2866" spans="1:8">
      <c r="A2866" s="225"/>
      <c r="B2866" s="580"/>
      <c r="C2866" s="579"/>
      <c r="H2866" s="325"/>
    </row>
    <row r="2867" spans="1:8">
      <c r="A2867" s="225"/>
      <c r="B2867" s="580"/>
      <c r="C2867" s="579"/>
      <c r="H2867" s="325"/>
    </row>
    <row r="2868" spans="1:8">
      <c r="A2868" s="225"/>
      <c r="B2868" s="580"/>
      <c r="C2868" s="579"/>
      <c r="H2868" s="325"/>
    </row>
    <row r="2869" spans="1:8">
      <c r="A2869" s="225"/>
      <c r="B2869" s="580"/>
      <c r="C2869" s="579"/>
      <c r="H2869" s="325"/>
    </row>
    <row r="2870" spans="1:8">
      <c r="A2870" s="225"/>
      <c r="B2870" s="580"/>
      <c r="C2870" s="579"/>
      <c r="H2870" s="325"/>
    </row>
    <row r="2871" spans="1:8">
      <c r="A2871" s="225"/>
      <c r="B2871" s="580"/>
      <c r="C2871" s="579"/>
      <c r="H2871" s="325"/>
    </row>
    <row r="2872" spans="1:8">
      <c r="A2872" s="225"/>
      <c r="B2872" s="580"/>
      <c r="C2872" s="579"/>
      <c r="H2872" s="325"/>
    </row>
    <row r="2873" spans="1:8">
      <c r="A2873" s="225"/>
      <c r="B2873" s="580"/>
      <c r="C2873" s="579"/>
      <c r="H2873" s="325"/>
    </row>
    <row r="2874" spans="1:8">
      <c r="A2874" s="225"/>
      <c r="B2874" s="580"/>
      <c r="C2874" s="579"/>
      <c r="H2874" s="325"/>
    </row>
    <row r="2875" spans="1:8">
      <c r="A2875" s="225"/>
      <c r="B2875" s="580"/>
      <c r="C2875" s="579"/>
      <c r="H2875" s="325"/>
    </row>
    <row r="2876" spans="1:8">
      <c r="A2876" s="225"/>
      <c r="B2876" s="580"/>
      <c r="C2876" s="579"/>
      <c r="H2876" s="325"/>
    </row>
    <row r="2877" spans="1:8">
      <c r="A2877" s="225"/>
      <c r="B2877" s="580"/>
      <c r="C2877" s="579"/>
      <c r="H2877" s="325"/>
    </row>
    <row r="2878" spans="1:8">
      <c r="A2878" s="225"/>
      <c r="B2878" s="580"/>
      <c r="C2878" s="579"/>
      <c r="H2878" s="325"/>
    </row>
    <row r="2879" spans="1:8">
      <c r="A2879" s="225"/>
      <c r="B2879" s="580"/>
      <c r="C2879" s="579"/>
      <c r="H2879" s="325"/>
    </row>
    <row r="2880" spans="1:8">
      <c r="A2880" s="225"/>
      <c r="B2880" s="580"/>
      <c r="C2880" s="579"/>
      <c r="H2880" s="325"/>
    </row>
    <row r="2881" spans="1:8">
      <c r="A2881" s="225"/>
      <c r="B2881" s="580"/>
      <c r="C2881" s="579"/>
      <c r="H2881" s="325"/>
    </row>
    <row r="2882" spans="1:8">
      <c r="A2882" s="225"/>
      <c r="B2882" s="580"/>
      <c r="C2882" s="579"/>
      <c r="H2882" s="325"/>
    </row>
    <row r="2883" spans="1:8">
      <c r="A2883" s="225"/>
      <c r="B2883" s="580"/>
      <c r="C2883" s="579"/>
      <c r="H2883" s="325"/>
    </row>
    <row r="2884" spans="1:8">
      <c r="A2884" s="225"/>
      <c r="B2884" s="580"/>
      <c r="C2884" s="579"/>
      <c r="H2884" s="325"/>
    </row>
    <row r="2885" spans="1:8">
      <c r="A2885" s="225"/>
      <c r="B2885" s="580"/>
      <c r="C2885" s="579"/>
      <c r="H2885" s="325"/>
    </row>
    <row r="2886" spans="1:8">
      <c r="A2886" s="225"/>
      <c r="B2886" s="580"/>
      <c r="C2886" s="579"/>
      <c r="H2886" s="325"/>
    </row>
    <row r="2887" spans="1:8">
      <c r="A2887" s="225"/>
      <c r="B2887" s="580"/>
      <c r="C2887" s="579"/>
      <c r="H2887" s="325"/>
    </row>
    <row r="2888" spans="1:8">
      <c r="A2888" s="225"/>
      <c r="B2888" s="580"/>
      <c r="C2888" s="579"/>
      <c r="H2888" s="325"/>
    </row>
    <row r="2889" spans="1:8">
      <c r="A2889" s="225"/>
      <c r="B2889" s="580"/>
      <c r="C2889" s="579"/>
      <c r="H2889" s="325"/>
    </row>
    <row r="2890" spans="1:8">
      <c r="A2890" s="225"/>
      <c r="B2890" s="580"/>
      <c r="C2890" s="579"/>
      <c r="H2890" s="325"/>
    </row>
    <row r="2891" spans="1:8">
      <c r="A2891" s="225"/>
      <c r="B2891" s="580"/>
      <c r="C2891" s="579"/>
      <c r="H2891" s="325"/>
    </row>
    <row r="2892" spans="1:8">
      <c r="A2892" s="225"/>
      <c r="B2892" s="580"/>
      <c r="C2892" s="579"/>
      <c r="H2892" s="325"/>
    </row>
    <row r="2893" spans="1:8">
      <c r="A2893" s="225"/>
      <c r="B2893" s="580"/>
      <c r="C2893" s="579"/>
      <c r="H2893" s="325"/>
    </row>
    <row r="2894" spans="1:8">
      <c r="A2894" s="225"/>
      <c r="B2894" s="580"/>
      <c r="C2894" s="579"/>
      <c r="H2894" s="325"/>
    </row>
    <row r="2895" spans="1:8">
      <c r="A2895" s="225"/>
      <c r="B2895" s="580"/>
      <c r="C2895" s="579"/>
      <c r="H2895" s="325"/>
    </row>
    <row r="2896" spans="1:8">
      <c r="A2896" s="225"/>
      <c r="B2896" s="580"/>
      <c r="C2896" s="579"/>
      <c r="H2896" s="325"/>
    </row>
    <row r="2897" spans="1:8">
      <c r="A2897" s="225"/>
      <c r="B2897" s="580"/>
      <c r="C2897" s="579"/>
      <c r="H2897" s="325"/>
    </row>
    <row r="2898" spans="1:8">
      <c r="A2898" s="225"/>
      <c r="B2898" s="580"/>
      <c r="C2898" s="579"/>
      <c r="H2898" s="325"/>
    </row>
    <row r="2899" spans="1:8">
      <c r="A2899" s="225"/>
      <c r="B2899" s="580"/>
      <c r="C2899" s="579"/>
      <c r="H2899" s="325"/>
    </row>
    <row r="2900" spans="1:8">
      <c r="A2900" s="225"/>
      <c r="B2900" s="580"/>
      <c r="C2900" s="579"/>
      <c r="H2900" s="325"/>
    </row>
    <row r="2901" spans="1:8">
      <c r="A2901" s="225"/>
      <c r="B2901" s="580"/>
      <c r="C2901" s="579"/>
      <c r="H2901" s="325"/>
    </row>
    <row r="2902" spans="1:8">
      <c r="A2902" s="225"/>
      <c r="B2902" s="580"/>
      <c r="C2902" s="579"/>
      <c r="H2902" s="325"/>
    </row>
    <row r="2903" spans="1:8">
      <c r="A2903" s="225"/>
      <c r="B2903" s="580"/>
      <c r="C2903" s="579"/>
      <c r="H2903" s="325"/>
    </row>
    <row r="2904" spans="1:8">
      <c r="A2904" s="225"/>
      <c r="B2904" s="580"/>
      <c r="C2904" s="579"/>
      <c r="H2904" s="325"/>
    </row>
    <row r="2905" spans="1:8">
      <c r="A2905" s="225"/>
      <c r="B2905" s="580"/>
      <c r="C2905" s="579"/>
      <c r="H2905" s="325"/>
    </row>
    <row r="2906" spans="1:8">
      <c r="A2906" s="225"/>
      <c r="B2906" s="580"/>
      <c r="C2906" s="579"/>
      <c r="H2906" s="325"/>
    </row>
    <row r="2907" spans="1:8">
      <c r="A2907" s="225"/>
      <c r="B2907" s="580"/>
      <c r="C2907" s="579"/>
      <c r="H2907" s="325"/>
    </row>
    <row r="2908" spans="1:8">
      <c r="A2908" s="225"/>
      <c r="B2908" s="580"/>
      <c r="C2908" s="579"/>
      <c r="H2908" s="325"/>
    </row>
    <row r="2909" spans="1:8">
      <c r="A2909" s="225"/>
      <c r="B2909" s="580"/>
      <c r="C2909" s="579"/>
      <c r="H2909" s="325"/>
    </row>
    <row r="2910" spans="1:8">
      <c r="A2910" s="225"/>
      <c r="B2910" s="580"/>
      <c r="C2910" s="579"/>
      <c r="H2910" s="325"/>
    </row>
    <row r="2911" spans="1:8">
      <c r="A2911" s="225"/>
      <c r="B2911" s="580"/>
      <c r="C2911" s="579"/>
      <c r="H2911" s="325"/>
    </row>
    <row r="2912" spans="1:8">
      <c r="A2912" s="225"/>
      <c r="B2912" s="580"/>
      <c r="C2912" s="579"/>
      <c r="H2912" s="325"/>
    </row>
    <row r="2913" spans="1:8">
      <c r="A2913" s="225"/>
      <c r="B2913" s="580"/>
      <c r="C2913" s="579"/>
      <c r="H2913" s="325"/>
    </row>
    <row r="2914" spans="1:8">
      <c r="A2914" s="225"/>
      <c r="B2914" s="580"/>
      <c r="C2914" s="579"/>
      <c r="H2914" s="325"/>
    </row>
    <row r="2915" spans="1:8">
      <c r="A2915" s="225"/>
      <c r="B2915" s="580"/>
      <c r="C2915" s="579"/>
      <c r="H2915" s="325"/>
    </row>
    <row r="2916" spans="1:8">
      <c r="A2916" s="225"/>
      <c r="B2916" s="580"/>
      <c r="C2916" s="579"/>
      <c r="H2916" s="325"/>
    </row>
    <row r="2917" spans="1:8">
      <c r="A2917" s="225"/>
      <c r="B2917" s="580"/>
      <c r="C2917" s="579"/>
      <c r="H2917" s="325"/>
    </row>
    <row r="2918" spans="1:8">
      <c r="A2918" s="225"/>
      <c r="B2918" s="580"/>
      <c r="C2918" s="579"/>
      <c r="H2918" s="325"/>
    </row>
    <row r="2919" spans="1:8">
      <c r="A2919" s="225"/>
      <c r="B2919" s="580"/>
      <c r="C2919" s="579"/>
      <c r="H2919" s="325"/>
    </row>
    <row r="2920" spans="1:8">
      <c r="A2920" s="225"/>
      <c r="B2920" s="580"/>
      <c r="C2920" s="579"/>
      <c r="H2920" s="325"/>
    </row>
    <row r="2921" spans="1:8">
      <c r="A2921" s="225"/>
      <c r="B2921" s="580"/>
      <c r="C2921" s="579"/>
      <c r="H2921" s="325"/>
    </row>
    <row r="2922" spans="1:8">
      <c r="A2922" s="225"/>
      <c r="B2922" s="580"/>
      <c r="C2922" s="579"/>
      <c r="H2922" s="325"/>
    </row>
    <row r="2923" spans="1:8">
      <c r="A2923" s="225"/>
      <c r="B2923" s="580"/>
      <c r="C2923" s="579"/>
      <c r="H2923" s="325"/>
    </row>
    <row r="2924" spans="1:8">
      <c r="A2924" s="225"/>
      <c r="B2924" s="580"/>
      <c r="C2924" s="579"/>
      <c r="H2924" s="325"/>
    </row>
    <row r="2925" spans="1:8">
      <c r="A2925" s="225"/>
      <c r="B2925" s="580"/>
      <c r="C2925" s="579"/>
      <c r="H2925" s="325"/>
    </row>
    <row r="2926" spans="1:8">
      <c r="A2926" s="225"/>
      <c r="B2926" s="580"/>
      <c r="C2926" s="579"/>
      <c r="H2926" s="325"/>
    </row>
    <row r="2927" spans="1:8">
      <c r="A2927" s="225"/>
      <c r="B2927" s="580"/>
      <c r="C2927" s="579"/>
      <c r="H2927" s="325"/>
    </row>
    <row r="2928" spans="1:8">
      <c r="A2928" s="225"/>
      <c r="B2928" s="580"/>
      <c r="C2928" s="579"/>
      <c r="H2928" s="325"/>
    </row>
    <row r="2929" spans="1:8">
      <c r="A2929" s="225"/>
      <c r="B2929" s="580"/>
      <c r="C2929" s="579"/>
      <c r="H2929" s="325"/>
    </row>
    <row r="2930" spans="1:8">
      <c r="A2930" s="225"/>
      <c r="B2930" s="580"/>
      <c r="C2930" s="579"/>
      <c r="H2930" s="325"/>
    </row>
    <row r="2931" spans="1:8">
      <c r="A2931" s="225"/>
      <c r="B2931" s="580"/>
      <c r="C2931" s="579"/>
      <c r="H2931" s="325"/>
    </row>
    <row r="2932" spans="1:8">
      <c r="A2932" s="225"/>
      <c r="B2932" s="580"/>
      <c r="C2932" s="579"/>
      <c r="H2932" s="325"/>
    </row>
    <row r="2933" spans="1:8">
      <c r="A2933" s="225"/>
      <c r="B2933" s="580"/>
      <c r="C2933" s="579"/>
      <c r="H2933" s="325"/>
    </row>
    <row r="2934" spans="1:8">
      <c r="A2934" s="225"/>
      <c r="B2934" s="580"/>
      <c r="C2934" s="579"/>
      <c r="H2934" s="325"/>
    </row>
    <row r="2935" spans="1:8">
      <c r="A2935" s="225"/>
      <c r="B2935" s="580"/>
      <c r="C2935" s="579"/>
      <c r="H2935" s="325"/>
    </row>
    <row r="2936" spans="1:8">
      <c r="A2936" s="225"/>
      <c r="B2936" s="580"/>
      <c r="C2936" s="579"/>
      <c r="H2936" s="325"/>
    </row>
    <row r="2937" spans="1:8">
      <c r="A2937" s="225"/>
      <c r="B2937" s="580"/>
      <c r="C2937" s="579"/>
      <c r="H2937" s="325"/>
    </row>
    <row r="2938" spans="1:8">
      <c r="A2938" s="225"/>
      <c r="B2938" s="580"/>
      <c r="C2938" s="579"/>
      <c r="H2938" s="325"/>
    </row>
    <row r="2939" spans="1:8">
      <c r="A2939" s="225"/>
      <c r="B2939" s="580"/>
      <c r="C2939" s="579"/>
      <c r="H2939" s="325"/>
    </row>
    <row r="2940" spans="1:8">
      <c r="A2940" s="225"/>
      <c r="B2940" s="580"/>
      <c r="C2940" s="579"/>
      <c r="H2940" s="325"/>
    </row>
    <row r="2941" spans="1:8">
      <c r="A2941" s="225"/>
      <c r="B2941" s="580"/>
      <c r="C2941" s="579"/>
      <c r="H2941" s="325"/>
    </row>
    <row r="2942" spans="1:8">
      <c r="A2942" s="225"/>
      <c r="B2942" s="580"/>
      <c r="C2942" s="579"/>
      <c r="H2942" s="325"/>
    </row>
    <row r="2943" spans="1:8">
      <c r="A2943" s="225"/>
      <c r="B2943" s="580"/>
      <c r="C2943" s="579"/>
      <c r="H2943" s="325"/>
    </row>
    <row r="2944" spans="1:8">
      <c r="A2944" s="225"/>
      <c r="B2944" s="580"/>
      <c r="C2944" s="579"/>
      <c r="H2944" s="325"/>
    </row>
    <row r="2945" spans="1:8">
      <c r="A2945" s="225"/>
      <c r="B2945" s="580"/>
      <c r="C2945" s="579"/>
      <c r="H2945" s="325"/>
    </row>
    <row r="2946" spans="1:8">
      <c r="A2946" s="225"/>
      <c r="B2946" s="580"/>
      <c r="C2946" s="579"/>
      <c r="H2946" s="325"/>
    </row>
    <row r="2947" spans="1:8">
      <c r="A2947" s="225"/>
      <c r="B2947" s="580"/>
      <c r="C2947" s="579"/>
      <c r="H2947" s="325"/>
    </row>
    <row r="2948" spans="1:8">
      <c r="A2948" s="225"/>
      <c r="B2948" s="580"/>
      <c r="C2948" s="579"/>
      <c r="H2948" s="325"/>
    </row>
    <row r="2949" spans="1:8">
      <c r="A2949" s="225"/>
      <c r="B2949" s="580"/>
      <c r="C2949" s="579"/>
      <c r="H2949" s="325"/>
    </row>
    <row r="2950" spans="1:8">
      <c r="A2950" s="225"/>
      <c r="B2950" s="580"/>
      <c r="C2950" s="579"/>
      <c r="H2950" s="325"/>
    </row>
    <row r="2951" spans="1:8">
      <c r="A2951" s="225"/>
      <c r="B2951" s="580"/>
      <c r="C2951" s="579"/>
      <c r="H2951" s="325"/>
    </row>
    <row r="2952" spans="1:8">
      <c r="A2952" s="225"/>
      <c r="B2952" s="580"/>
      <c r="C2952" s="579"/>
      <c r="H2952" s="325"/>
    </row>
    <row r="2953" spans="1:8">
      <c r="A2953" s="225"/>
      <c r="B2953" s="580"/>
      <c r="C2953" s="579"/>
      <c r="H2953" s="325"/>
    </row>
    <row r="2954" spans="1:8">
      <c r="A2954" s="225"/>
      <c r="B2954" s="580"/>
      <c r="C2954" s="579"/>
      <c r="H2954" s="325"/>
    </row>
    <row r="2955" spans="1:8">
      <c r="A2955" s="225"/>
      <c r="B2955" s="580"/>
      <c r="C2955" s="579"/>
      <c r="H2955" s="325"/>
    </row>
    <row r="2956" spans="1:8">
      <c r="A2956" s="225"/>
      <c r="B2956" s="580"/>
      <c r="C2956" s="579"/>
      <c r="H2956" s="325"/>
    </row>
    <row r="2957" spans="1:8">
      <c r="A2957" s="225"/>
      <c r="B2957" s="580"/>
      <c r="C2957" s="579"/>
      <c r="H2957" s="325"/>
    </row>
    <row r="2958" spans="1:8">
      <c r="A2958" s="225"/>
      <c r="B2958" s="580"/>
      <c r="C2958" s="579"/>
      <c r="H2958" s="325"/>
    </row>
    <row r="2959" spans="1:8">
      <c r="A2959" s="225"/>
      <c r="B2959" s="580"/>
      <c r="C2959" s="579"/>
      <c r="H2959" s="325"/>
    </row>
    <row r="2960" spans="1:8">
      <c r="A2960" s="225"/>
      <c r="B2960" s="580"/>
      <c r="C2960" s="579"/>
      <c r="H2960" s="325"/>
    </row>
    <row r="2961" spans="1:8">
      <c r="A2961" s="225"/>
      <c r="B2961" s="580"/>
      <c r="C2961" s="579"/>
      <c r="H2961" s="325"/>
    </row>
    <row r="2962" spans="1:8">
      <c r="A2962" s="225"/>
      <c r="B2962" s="580"/>
      <c r="C2962" s="579"/>
      <c r="H2962" s="325"/>
    </row>
    <row r="2963" spans="1:8">
      <c r="A2963" s="225"/>
      <c r="B2963" s="580"/>
      <c r="C2963" s="579"/>
      <c r="H2963" s="325"/>
    </row>
    <row r="2964" spans="1:8">
      <c r="A2964" s="225"/>
      <c r="B2964" s="580"/>
      <c r="C2964" s="579"/>
      <c r="H2964" s="325"/>
    </row>
    <row r="2965" spans="1:8">
      <c r="A2965" s="225"/>
      <c r="B2965" s="580"/>
      <c r="C2965" s="579"/>
      <c r="H2965" s="325"/>
    </row>
    <row r="2966" spans="1:8">
      <c r="A2966" s="225"/>
      <c r="B2966" s="580"/>
      <c r="C2966" s="579"/>
      <c r="H2966" s="325"/>
    </row>
    <row r="2967" spans="1:8">
      <c r="A2967" s="225"/>
      <c r="B2967" s="580"/>
      <c r="C2967" s="579"/>
      <c r="H2967" s="325"/>
    </row>
    <row r="2968" spans="1:8">
      <c r="A2968" s="225"/>
      <c r="B2968" s="580"/>
      <c r="C2968" s="579"/>
      <c r="H2968" s="325"/>
    </row>
    <row r="2969" spans="1:8">
      <c r="A2969" s="225"/>
      <c r="B2969" s="580"/>
      <c r="C2969" s="579"/>
      <c r="H2969" s="325"/>
    </row>
    <row r="2970" spans="1:8">
      <c r="A2970" s="225"/>
      <c r="B2970" s="580"/>
      <c r="C2970" s="579"/>
      <c r="H2970" s="325"/>
    </row>
    <row r="2971" spans="1:8">
      <c r="A2971" s="225"/>
      <c r="B2971" s="580"/>
      <c r="C2971" s="579"/>
      <c r="H2971" s="325"/>
    </row>
    <row r="2972" spans="1:8">
      <c r="A2972" s="225"/>
      <c r="B2972" s="580"/>
      <c r="C2972" s="579"/>
      <c r="H2972" s="325"/>
    </row>
    <row r="2973" spans="1:8">
      <c r="A2973" s="225"/>
      <c r="B2973" s="580"/>
      <c r="C2973" s="579"/>
      <c r="H2973" s="325"/>
    </row>
    <row r="2974" spans="1:8">
      <c r="A2974" s="225"/>
      <c r="B2974" s="580"/>
      <c r="C2974" s="579"/>
      <c r="H2974" s="325"/>
    </row>
    <row r="2975" spans="1:8">
      <c r="A2975" s="225"/>
      <c r="B2975" s="580"/>
      <c r="C2975" s="579"/>
      <c r="H2975" s="325"/>
    </row>
    <row r="2976" spans="1:8">
      <c r="A2976" s="225"/>
      <c r="B2976" s="580"/>
      <c r="C2976" s="579"/>
      <c r="H2976" s="325"/>
    </row>
    <row r="2977" spans="1:8">
      <c r="A2977" s="225"/>
      <c r="B2977" s="580"/>
      <c r="C2977" s="579"/>
      <c r="H2977" s="325"/>
    </row>
    <row r="2978" spans="1:8">
      <c r="A2978" s="225"/>
      <c r="B2978" s="580"/>
      <c r="C2978" s="579"/>
      <c r="H2978" s="325"/>
    </row>
    <row r="2979" spans="1:8">
      <c r="A2979" s="225"/>
      <c r="B2979" s="580"/>
      <c r="C2979" s="579"/>
      <c r="H2979" s="325"/>
    </row>
    <row r="2980" spans="1:8">
      <c r="A2980" s="225"/>
      <c r="B2980" s="580"/>
      <c r="C2980" s="579"/>
      <c r="H2980" s="325"/>
    </row>
    <row r="2981" spans="1:8">
      <c r="A2981" s="225"/>
      <c r="B2981" s="580"/>
      <c r="C2981" s="579"/>
      <c r="H2981" s="325"/>
    </row>
    <row r="2982" spans="1:8">
      <c r="A2982" s="225"/>
      <c r="B2982" s="580"/>
      <c r="C2982" s="579"/>
      <c r="H2982" s="325"/>
    </row>
    <row r="2983" spans="1:8">
      <c r="A2983" s="225"/>
      <c r="B2983" s="580"/>
      <c r="C2983" s="579"/>
      <c r="H2983" s="325"/>
    </row>
    <row r="2984" spans="1:8">
      <c r="A2984" s="225"/>
      <c r="B2984" s="580"/>
      <c r="C2984" s="579"/>
      <c r="H2984" s="325"/>
    </row>
    <row r="2985" spans="1:8">
      <c r="A2985" s="225"/>
      <c r="B2985" s="580"/>
      <c r="C2985" s="579"/>
      <c r="H2985" s="325"/>
    </row>
    <row r="2986" spans="1:8">
      <c r="A2986" s="225"/>
      <c r="B2986" s="580"/>
      <c r="C2986" s="579"/>
      <c r="H2986" s="325"/>
    </row>
    <row r="2987" spans="1:8">
      <c r="A2987" s="225"/>
      <c r="B2987" s="580"/>
      <c r="C2987" s="579"/>
      <c r="H2987" s="325"/>
    </row>
    <row r="2988" spans="1:8">
      <c r="A2988" s="225"/>
      <c r="B2988" s="580"/>
      <c r="C2988" s="579"/>
      <c r="H2988" s="325"/>
    </row>
    <row r="2989" spans="1:8">
      <c r="A2989" s="225"/>
      <c r="B2989" s="580"/>
      <c r="C2989" s="579"/>
      <c r="H2989" s="325"/>
    </row>
    <row r="2990" spans="1:8">
      <c r="A2990" s="225"/>
      <c r="B2990" s="580"/>
      <c r="C2990" s="579"/>
      <c r="H2990" s="325"/>
    </row>
    <row r="2991" spans="1:8">
      <c r="A2991" s="225"/>
      <c r="B2991" s="580"/>
      <c r="C2991" s="579"/>
      <c r="H2991" s="325"/>
    </row>
    <row r="2992" spans="1:8">
      <c r="A2992" s="225"/>
      <c r="B2992" s="580"/>
      <c r="C2992" s="579"/>
      <c r="H2992" s="325"/>
    </row>
    <row r="2993" spans="1:8">
      <c r="A2993" s="225"/>
      <c r="B2993" s="580"/>
      <c r="C2993" s="579"/>
      <c r="H2993" s="325"/>
    </row>
    <row r="2994" spans="1:8">
      <c r="A2994" s="225"/>
      <c r="B2994" s="580"/>
      <c r="C2994" s="579"/>
      <c r="H2994" s="325"/>
    </row>
    <row r="2995" spans="1:8">
      <c r="A2995" s="225"/>
      <c r="B2995" s="580"/>
      <c r="C2995" s="579"/>
      <c r="H2995" s="325"/>
    </row>
    <row r="2996" spans="1:8">
      <c r="A2996" s="225"/>
      <c r="B2996" s="580"/>
      <c r="C2996" s="579"/>
      <c r="H2996" s="325"/>
    </row>
    <row r="2997" spans="1:8">
      <c r="A2997" s="225"/>
      <c r="B2997" s="580"/>
      <c r="C2997" s="579"/>
      <c r="H2997" s="325"/>
    </row>
    <row r="2998" spans="1:8">
      <c r="A2998" s="225"/>
      <c r="B2998" s="580"/>
      <c r="C2998" s="579"/>
      <c r="H2998" s="325"/>
    </row>
    <row r="2999" spans="1:8">
      <c r="A2999" s="225"/>
      <c r="B2999" s="580"/>
      <c r="C2999" s="579"/>
      <c r="H2999" s="325"/>
    </row>
    <row r="3000" spans="1:8">
      <c r="A3000" s="225"/>
      <c r="B3000" s="580"/>
      <c r="C3000" s="579"/>
      <c r="H3000" s="325"/>
    </row>
    <row r="3001" spans="1:8">
      <c r="A3001" s="225"/>
      <c r="B3001" s="580"/>
      <c r="C3001" s="579"/>
      <c r="H3001" s="325"/>
    </row>
    <row r="3002" spans="1:8">
      <c r="A3002" s="225"/>
      <c r="B3002" s="580"/>
      <c r="C3002" s="579"/>
      <c r="H3002" s="325"/>
    </row>
    <row r="3003" spans="1:8">
      <c r="A3003" s="225"/>
      <c r="B3003" s="580"/>
      <c r="C3003" s="579"/>
      <c r="H3003" s="325"/>
    </row>
    <row r="3004" spans="1:8">
      <c r="A3004" s="225"/>
      <c r="B3004" s="580"/>
      <c r="C3004" s="579"/>
      <c r="H3004" s="325"/>
    </row>
    <row r="3005" spans="1:8">
      <c r="A3005" s="225"/>
      <c r="B3005" s="580"/>
      <c r="C3005" s="579"/>
      <c r="H3005" s="325"/>
    </row>
    <row r="3006" spans="1:8">
      <c r="A3006" s="225"/>
      <c r="B3006" s="580"/>
      <c r="C3006" s="579"/>
      <c r="H3006" s="325"/>
    </row>
    <row r="3007" spans="1:8">
      <c r="A3007" s="225"/>
      <c r="B3007" s="580"/>
      <c r="C3007" s="579"/>
      <c r="H3007" s="325"/>
    </row>
    <row r="3008" spans="1:8">
      <c r="A3008" s="225"/>
      <c r="B3008" s="580"/>
      <c r="C3008" s="579"/>
      <c r="H3008" s="325"/>
    </row>
    <row r="3009" spans="1:8">
      <c r="A3009" s="225"/>
      <c r="B3009" s="580"/>
      <c r="C3009" s="579"/>
      <c r="H3009" s="325"/>
    </row>
    <row r="3010" spans="1:8">
      <c r="A3010" s="225"/>
      <c r="B3010" s="580"/>
      <c r="C3010" s="579"/>
      <c r="H3010" s="325"/>
    </row>
    <row r="3011" spans="1:8">
      <c r="A3011" s="225"/>
      <c r="B3011" s="580"/>
      <c r="C3011" s="579"/>
      <c r="H3011" s="325"/>
    </row>
    <row r="3012" spans="1:8">
      <c r="A3012" s="225"/>
      <c r="B3012" s="580"/>
      <c r="C3012" s="579"/>
      <c r="H3012" s="325"/>
    </row>
    <row r="3013" spans="1:8">
      <c r="A3013" s="225"/>
      <c r="B3013" s="580"/>
      <c r="C3013" s="579"/>
      <c r="H3013" s="325"/>
    </row>
    <row r="3014" spans="1:8">
      <c r="A3014" s="225"/>
      <c r="B3014" s="580"/>
      <c r="C3014" s="579"/>
      <c r="H3014" s="325"/>
    </row>
    <row r="3015" spans="1:8">
      <c r="A3015" s="225"/>
      <c r="B3015" s="580"/>
      <c r="C3015" s="579"/>
      <c r="H3015" s="325"/>
    </row>
    <row r="3016" spans="1:8">
      <c r="A3016" s="225"/>
      <c r="B3016" s="580"/>
      <c r="C3016" s="579"/>
      <c r="H3016" s="325"/>
    </row>
    <row r="3017" spans="1:8">
      <c r="A3017" s="225"/>
      <c r="B3017" s="580"/>
      <c r="C3017" s="579"/>
      <c r="H3017" s="325"/>
    </row>
    <row r="3018" spans="1:8">
      <c r="A3018" s="225"/>
      <c r="B3018" s="580"/>
      <c r="C3018" s="579"/>
      <c r="H3018" s="325"/>
    </row>
    <row r="3019" spans="1:8">
      <c r="A3019" s="225"/>
      <c r="B3019" s="580"/>
      <c r="C3019" s="579"/>
      <c r="H3019" s="325"/>
    </row>
    <row r="3020" spans="1:8">
      <c r="A3020" s="225"/>
      <c r="B3020" s="580"/>
      <c r="C3020" s="579"/>
      <c r="H3020" s="325"/>
    </row>
    <row r="3021" spans="1:8">
      <c r="A3021" s="225"/>
      <c r="B3021" s="580"/>
      <c r="C3021" s="579"/>
      <c r="H3021" s="325"/>
    </row>
    <row r="3022" spans="1:8">
      <c r="A3022" s="225"/>
      <c r="B3022" s="580"/>
      <c r="C3022" s="579"/>
      <c r="H3022" s="325"/>
    </row>
    <row r="3023" spans="1:8">
      <c r="A3023" s="225"/>
      <c r="B3023" s="580"/>
      <c r="C3023" s="579"/>
      <c r="H3023" s="325"/>
    </row>
    <row r="3024" spans="1:8">
      <c r="A3024" s="225"/>
      <c r="B3024" s="580"/>
      <c r="C3024" s="579"/>
      <c r="H3024" s="325"/>
    </row>
    <row r="3025" spans="1:8">
      <c r="A3025" s="225"/>
      <c r="B3025" s="580"/>
      <c r="C3025" s="579"/>
      <c r="H3025" s="325"/>
    </row>
    <row r="3026" spans="1:8">
      <c r="A3026" s="225"/>
      <c r="B3026" s="580"/>
      <c r="C3026" s="579"/>
      <c r="H3026" s="325"/>
    </row>
    <row r="3027" spans="1:8">
      <c r="A3027" s="225"/>
      <c r="B3027" s="580"/>
      <c r="C3027" s="579"/>
      <c r="H3027" s="325"/>
    </row>
    <row r="3028" spans="1:8">
      <c r="A3028" s="225"/>
      <c r="B3028" s="580"/>
      <c r="C3028" s="579"/>
      <c r="H3028" s="325"/>
    </row>
    <row r="3029" spans="1:8">
      <c r="A3029" s="225"/>
      <c r="B3029" s="580"/>
      <c r="C3029" s="579"/>
      <c r="H3029" s="325"/>
    </row>
    <row r="3030" spans="1:8">
      <c r="A3030" s="225"/>
      <c r="B3030" s="580"/>
      <c r="C3030" s="579"/>
      <c r="H3030" s="325"/>
    </row>
    <row r="3031" spans="1:8">
      <c r="A3031" s="225"/>
      <c r="B3031" s="580"/>
      <c r="C3031" s="579"/>
      <c r="H3031" s="325"/>
    </row>
    <row r="3032" spans="1:8">
      <c r="A3032" s="225"/>
      <c r="B3032" s="580"/>
      <c r="C3032" s="579"/>
      <c r="H3032" s="325"/>
    </row>
    <row r="3033" spans="1:8">
      <c r="A3033" s="225"/>
      <c r="B3033" s="580"/>
      <c r="C3033" s="579"/>
      <c r="H3033" s="325"/>
    </row>
    <row r="3034" spans="1:8">
      <c r="A3034" s="225"/>
      <c r="B3034" s="580"/>
      <c r="C3034" s="579"/>
      <c r="H3034" s="325"/>
    </row>
    <row r="3035" spans="1:8">
      <c r="A3035" s="225"/>
      <c r="B3035" s="580"/>
      <c r="C3035" s="579"/>
      <c r="H3035" s="325"/>
    </row>
    <row r="3036" spans="1:8">
      <c r="A3036" s="225"/>
      <c r="B3036" s="580"/>
      <c r="C3036" s="579"/>
      <c r="H3036" s="325"/>
    </row>
    <row r="3037" spans="1:8">
      <c r="A3037" s="225"/>
      <c r="B3037" s="580"/>
      <c r="C3037" s="579"/>
      <c r="H3037" s="325"/>
    </row>
    <row r="3038" spans="1:8">
      <c r="A3038" s="225"/>
      <c r="B3038" s="580"/>
      <c r="C3038" s="579"/>
      <c r="H3038" s="325"/>
    </row>
    <row r="3039" spans="1:8">
      <c r="A3039" s="225"/>
      <c r="B3039" s="580"/>
      <c r="C3039" s="579"/>
      <c r="H3039" s="325"/>
    </row>
    <row r="3040" spans="1:8">
      <c r="A3040" s="225"/>
      <c r="B3040" s="580"/>
      <c r="C3040" s="579"/>
      <c r="H3040" s="325"/>
    </row>
    <row r="3041" spans="1:8">
      <c r="A3041" s="225"/>
      <c r="B3041" s="580"/>
      <c r="C3041" s="579"/>
      <c r="H3041" s="325"/>
    </row>
    <row r="3042" spans="1:8">
      <c r="A3042" s="225"/>
      <c r="B3042" s="580"/>
      <c r="C3042" s="579"/>
      <c r="H3042" s="325"/>
    </row>
    <row r="3043" spans="1:8">
      <c r="A3043" s="225"/>
      <c r="B3043" s="580"/>
      <c r="C3043" s="579"/>
      <c r="H3043" s="325"/>
    </row>
    <row r="3044" spans="1:8">
      <c r="A3044" s="225"/>
      <c r="B3044" s="580"/>
      <c r="C3044" s="579"/>
      <c r="H3044" s="325"/>
    </row>
    <row r="3045" spans="1:8">
      <c r="A3045" s="225"/>
      <c r="B3045" s="580"/>
      <c r="C3045" s="579"/>
      <c r="H3045" s="325"/>
    </row>
    <row r="3046" spans="1:8">
      <c r="A3046" s="225"/>
      <c r="B3046" s="580"/>
      <c r="C3046" s="579"/>
      <c r="H3046" s="325"/>
    </row>
    <row r="3047" spans="1:8">
      <c r="A3047" s="225"/>
      <c r="B3047" s="580"/>
      <c r="C3047" s="579"/>
      <c r="H3047" s="325"/>
    </row>
    <row r="3048" spans="1:8">
      <c r="A3048" s="225"/>
      <c r="B3048" s="580"/>
      <c r="C3048" s="579"/>
      <c r="H3048" s="325"/>
    </row>
    <row r="3049" spans="1:8">
      <c r="A3049" s="225"/>
      <c r="B3049" s="580"/>
      <c r="C3049" s="579"/>
      <c r="H3049" s="325"/>
    </row>
    <row r="3050" spans="1:8">
      <c r="A3050" s="225"/>
      <c r="B3050" s="580"/>
      <c r="C3050" s="579"/>
      <c r="H3050" s="325"/>
    </row>
    <row r="3051" spans="1:8">
      <c r="A3051" s="225"/>
      <c r="B3051" s="580"/>
      <c r="C3051" s="579"/>
      <c r="H3051" s="325"/>
    </row>
    <row r="3052" spans="1:8">
      <c r="A3052" s="225"/>
      <c r="B3052" s="580"/>
      <c r="C3052" s="579"/>
      <c r="H3052" s="325"/>
    </row>
    <row r="3053" spans="1:8">
      <c r="A3053" s="225"/>
      <c r="B3053" s="580"/>
      <c r="C3053" s="579"/>
      <c r="H3053" s="325"/>
    </row>
    <row r="3054" spans="1:8">
      <c r="A3054" s="225"/>
      <c r="B3054" s="580"/>
      <c r="C3054" s="579"/>
      <c r="H3054" s="325"/>
    </row>
    <row r="3055" spans="1:8">
      <c r="A3055" s="225"/>
      <c r="B3055" s="580"/>
      <c r="C3055" s="579"/>
      <c r="H3055" s="325"/>
    </row>
    <row r="3056" spans="1:8">
      <c r="A3056" s="225"/>
      <c r="B3056" s="580"/>
      <c r="C3056" s="579"/>
      <c r="H3056" s="325"/>
    </row>
    <row r="3057" spans="1:8">
      <c r="A3057" s="225"/>
      <c r="B3057" s="580"/>
      <c r="C3057" s="579"/>
      <c r="H3057" s="325"/>
    </row>
    <row r="3058" spans="1:8">
      <c r="A3058" s="225"/>
      <c r="B3058" s="580"/>
      <c r="C3058" s="579"/>
      <c r="H3058" s="325"/>
    </row>
    <row r="3059" spans="1:8">
      <c r="A3059" s="225"/>
      <c r="B3059" s="580"/>
      <c r="C3059" s="579"/>
      <c r="H3059" s="325"/>
    </row>
    <row r="3060" spans="1:8">
      <c r="A3060" s="225"/>
      <c r="B3060" s="580"/>
      <c r="C3060" s="579"/>
      <c r="H3060" s="325"/>
    </row>
    <row r="3061" spans="1:8">
      <c r="A3061" s="225"/>
      <c r="B3061" s="580"/>
      <c r="C3061" s="579"/>
      <c r="H3061" s="325"/>
    </row>
    <row r="3062" spans="1:8">
      <c r="A3062" s="225"/>
      <c r="B3062" s="580"/>
      <c r="C3062" s="579"/>
      <c r="H3062" s="325"/>
    </row>
    <row r="3063" spans="1:8">
      <c r="A3063" s="225"/>
      <c r="B3063" s="580"/>
      <c r="C3063" s="579"/>
      <c r="H3063" s="325"/>
    </row>
    <row r="3064" spans="1:8">
      <c r="A3064" s="225"/>
      <c r="B3064" s="580"/>
      <c r="C3064" s="579"/>
      <c r="H3064" s="325"/>
    </row>
    <row r="3065" spans="1:8">
      <c r="A3065" s="225"/>
      <c r="B3065" s="580"/>
      <c r="C3065" s="579"/>
      <c r="H3065" s="325"/>
    </row>
    <row r="3066" spans="1:8">
      <c r="A3066" s="225"/>
      <c r="B3066" s="580"/>
      <c r="C3066" s="579"/>
      <c r="H3066" s="325"/>
    </row>
    <row r="3067" spans="1:8">
      <c r="A3067" s="225"/>
      <c r="B3067" s="580"/>
      <c r="C3067" s="579"/>
      <c r="H3067" s="325"/>
    </row>
    <row r="3068" spans="1:8">
      <c r="A3068" s="225"/>
      <c r="B3068" s="580"/>
      <c r="C3068" s="579"/>
      <c r="H3068" s="325"/>
    </row>
    <row r="3069" spans="1:8">
      <c r="A3069" s="225"/>
      <c r="B3069" s="580"/>
      <c r="C3069" s="579"/>
      <c r="H3069" s="325"/>
    </row>
    <row r="3070" spans="1:8">
      <c r="A3070" s="225"/>
      <c r="B3070" s="580"/>
      <c r="C3070" s="579"/>
      <c r="H3070" s="325"/>
    </row>
    <row r="3071" spans="1:8">
      <c r="A3071" s="225"/>
      <c r="B3071" s="580"/>
      <c r="C3071" s="579"/>
      <c r="H3071" s="325"/>
    </row>
    <row r="3072" spans="1:8">
      <c r="A3072" s="225"/>
      <c r="B3072" s="580"/>
      <c r="C3072" s="579"/>
      <c r="H3072" s="325"/>
    </row>
    <row r="3073" spans="1:8">
      <c r="A3073" s="225"/>
      <c r="B3073" s="580"/>
      <c r="C3073" s="579"/>
      <c r="H3073" s="325"/>
    </row>
    <row r="3074" spans="1:8">
      <c r="A3074" s="225"/>
      <c r="B3074" s="580"/>
      <c r="C3074" s="579"/>
      <c r="H3074" s="325"/>
    </row>
    <row r="3075" spans="1:8">
      <c r="A3075" s="225"/>
      <c r="B3075" s="580"/>
      <c r="C3075" s="579"/>
      <c r="H3075" s="325"/>
    </row>
    <row r="3076" spans="1:8">
      <c r="A3076" s="225"/>
      <c r="B3076" s="580"/>
      <c r="C3076" s="579"/>
      <c r="H3076" s="325"/>
    </row>
    <row r="3077" spans="1:8">
      <c r="A3077" s="225"/>
      <c r="B3077" s="580"/>
      <c r="C3077" s="579"/>
      <c r="H3077" s="325"/>
    </row>
    <row r="3078" spans="1:8">
      <c r="A3078" s="225"/>
      <c r="B3078" s="580"/>
      <c r="C3078" s="579"/>
      <c r="H3078" s="325"/>
    </row>
    <row r="3079" spans="1:8">
      <c r="A3079" s="225"/>
      <c r="B3079" s="580"/>
      <c r="C3079" s="579"/>
      <c r="H3079" s="325"/>
    </row>
    <row r="3080" spans="1:8">
      <c r="A3080" s="225"/>
      <c r="B3080" s="580"/>
      <c r="C3080" s="579"/>
      <c r="H3080" s="325"/>
    </row>
    <row r="3081" spans="1:8">
      <c r="A3081" s="225"/>
      <c r="B3081" s="580"/>
      <c r="C3081" s="579"/>
      <c r="H3081" s="325"/>
    </row>
    <row r="3082" spans="1:8">
      <c r="A3082" s="225"/>
      <c r="B3082" s="580"/>
      <c r="C3082" s="579"/>
      <c r="H3082" s="325"/>
    </row>
    <row r="3083" spans="1:8">
      <c r="A3083" s="225"/>
      <c r="B3083" s="580"/>
      <c r="C3083" s="579"/>
      <c r="H3083" s="325"/>
    </row>
    <row r="3084" spans="1:8">
      <c r="A3084" s="225"/>
      <c r="B3084" s="580"/>
      <c r="C3084" s="579"/>
      <c r="H3084" s="325"/>
    </row>
    <row r="3085" spans="1:8">
      <c r="A3085" s="225"/>
      <c r="B3085" s="580"/>
      <c r="C3085" s="579"/>
      <c r="H3085" s="325"/>
    </row>
    <row r="3086" spans="1:8">
      <c r="A3086" s="225"/>
      <c r="B3086" s="580"/>
      <c r="C3086" s="579"/>
      <c r="H3086" s="325"/>
    </row>
    <row r="3087" spans="1:8">
      <c r="A3087" s="225"/>
      <c r="B3087" s="580"/>
      <c r="C3087" s="579"/>
      <c r="H3087" s="325"/>
    </row>
    <row r="3088" spans="1:8">
      <c r="A3088" s="225"/>
      <c r="B3088" s="580"/>
      <c r="C3088" s="579"/>
      <c r="H3088" s="325"/>
    </row>
    <row r="3089" spans="1:8">
      <c r="A3089" s="225"/>
      <c r="B3089" s="580"/>
      <c r="C3089" s="579"/>
      <c r="H3089" s="325"/>
    </row>
    <row r="3090" spans="1:8">
      <c r="A3090" s="225"/>
      <c r="B3090" s="580"/>
      <c r="C3090" s="579"/>
      <c r="H3090" s="325"/>
    </row>
    <row r="3091" spans="1:8">
      <c r="A3091" s="225"/>
      <c r="B3091" s="580"/>
      <c r="C3091" s="579"/>
      <c r="H3091" s="325"/>
    </row>
    <row r="3092" spans="1:8">
      <c r="A3092" s="225"/>
      <c r="B3092" s="580"/>
      <c r="C3092" s="579"/>
      <c r="H3092" s="325"/>
    </row>
    <row r="3093" spans="1:8">
      <c r="A3093" s="225"/>
      <c r="B3093" s="580"/>
      <c r="C3093" s="579"/>
      <c r="H3093" s="325"/>
    </row>
    <row r="3094" spans="1:8">
      <c r="A3094" s="225"/>
      <c r="B3094" s="580"/>
      <c r="C3094" s="579"/>
      <c r="H3094" s="325"/>
    </row>
    <row r="3095" spans="1:8">
      <c r="A3095" s="225"/>
      <c r="B3095" s="580"/>
      <c r="C3095" s="579"/>
      <c r="H3095" s="325"/>
    </row>
    <row r="3096" spans="1:8">
      <c r="A3096" s="225"/>
      <c r="B3096" s="580"/>
      <c r="C3096" s="579"/>
      <c r="H3096" s="325"/>
    </row>
    <row r="3097" spans="1:8">
      <c r="A3097" s="225"/>
      <c r="B3097" s="580"/>
      <c r="C3097" s="579"/>
      <c r="H3097" s="325"/>
    </row>
    <row r="3098" spans="1:8">
      <c r="A3098" s="225"/>
      <c r="B3098" s="580"/>
      <c r="C3098" s="579"/>
      <c r="H3098" s="325"/>
    </row>
    <row r="3099" spans="1:8">
      <c r="A3099" s="225"/>
      <c r="B3099" s="580"/>
      <c r="C3099" s="579"/>
      <c r="H3099" s="325"/>
    </row>
    <row r="3100" spans="1:8">
      <c r="A3100" s="225"/>
      <c r="B3100" s="580"/>
      <c r="C3100" s="579"/>
      <c r="H3100" s="325"/>
    </row>
    <row r="3101" spans="1:8">
      <c r="A3101" s="225"/>
      <c r="B3101" s="580"/>
      <c r="C3101" s="579"/>
      <c r="H3101" s="325"/>
    </row>
    <row r="3102" spans="1:8">
      <c r="A3102" s="225"/>
      <c r="B3102" s="580"/>
      <c r="C3102" s="579"/>
      <c r="H3102" s="325"/>
    </row>
    <row r="3103" spans="1:8">
      <c r="A3103" s="225"/>
      <c r="B3103" s="580"/>
      <c r="C3103" s="579"/>
      <c r="H3103" s="325"/>
    </row>
    <row r="3104" spans="1:8">
      <c r="A3104" s="225"/>
      <c r="B3104" s="580"/>
      <c r="C3104" s="579"/>
      <c r="H3104" s="325"/>
    </row>
    <row r="3105" spans="1:8">
      <c r="A3105" s="225"/>
      <c r="B3105" s="580"/>
      <c r="C3105" s="579"/>
      <c r="H3105" s="325"/>
    </row>
    <row r="3106" spans="1:8">
      <c r="A3106" s="225"/>
      <c r="B3106" s="580"/>
      <c r="C3106" s="579"/>
      <c r="H3106" s="325"/>
    </row>
    <row r="3107" spans="1:8">
      <c r="A3107" s="225"/>
      <c r="B3107" s="580"/>
      <c r="C3107" s="579"/>
      <c r="H3107" s="325"/>
    </row>
    <row r="3108" spans="1:8">
      <c r="A3108" s="225"/>
      <c r="B3108" s="580"/>
      <c r="C3108" s="579"/>
      <c r="H3108" s="325"/>
    </row>
    <row r="3109" spans="1:8">
      <c r="A3109" s="225"/>
      <c r="B3109" s="580"/>
      <c r="C3109" s="579"/>
      <c r="H3109" s="325"/>
    </row>
    <row r="3110" spans="1:8">
      <c r="A3110" s="225"/>
      <c r="B3110" s="580"/>
      <c r="C3110" s="579"/>
      <c r="H3110" s="325"/>
    </row>
    <row r="3111" spans="1:8">
      <c r="A3111" s="225"/>
      <c r="B3111" s="580"/>
      <c r="C3111" s="579"/>
      <c r="H3111" s="325"/>
    </row>
    <row r="3112" spans="1:8">
      <c r="A3112" s="225"/>
      <c r="B3112" s="580"/>
      <c r="C3112" s="579"/>
      <c r="H3112" s="325"/>
    </row>
    <row r="3113" spans="1:8">
      <c r="A3113" s="225"/>
      <c r="B3113" s="580"/>
      <c r="C3113" s="579"/>
      <c r="H3113" s="325"/>
    </row>
    <row r="3114" spans="1:8">
      <c r="A3114" s="225"/>
      <c r="B3114" s="580"/>
      <c r="C3114" s="579"/>
      <c r="H3114" s="325"/>
    </row>
    <row r="3115" spans="1:8">
      <c r="A3115" s="225"/>
      <c r="B3115" s="580"/>
      <c r="C3115" s="579"/>
      <c r="H3115" s="325"/>
    </row>
    <row r="3116" spans="1:8">
      <c r="A3116" s="225"/>
      <c r="B3116" s="580"/>
      <c r="C3116" s="579"/>
      <c r="H3116" s="325"/>
    </row>
    <row r="3117" spans="1:8">
      <c r="A3117" s="225"/>
      <c r="B3117" s="580"/>
      <c r="C3117" s="579"/>
      <c r="H3117" s="325"/>
    </row>
    <row r="3118" spans="1:8">
      <c r="A3118" s="225"/>
      <c r="B3118" s="580"/>
      <c r="C3118" s="579"/>
      <c r="H3118" s="325"/>
    </row>
    <row r="3119" spans="1:8">
      <c r="A3119" s="225"/>
      <c r="B3119" s="580"/>
      <c r="C3119" s="579"/>
      <c r="H3119" s="325"/>
    </row>
    <row r="3120" spans="1:8">
      <c r="A3120" s="225"/>
      <c r="B3120" s="580"/>
      <c r="C3120" s="579"/>
      <c r="H3120" s="325"/>
    </row>
    <row r="3121" spans="1:8">
      <c r="A3121" s="225"/>
      <c r="B3121" s="580"/>
      <c r="C3121" s="579"/>
      <c r="H3121" s="325"/>
    </row>
    <row r="3122" spans="1:8">
      <c r="A3122" s="225"/>
      <c r="B3122" s="580"/>
      <c r="C3122" s="579"/>
      <c r="H3122" s="325"/>
    </row>
    <row r="3123" spans="1:8">
      <c r="A3123" s="225"/>
      <c r="B3123" s="580"/>
      <c r="C3123" s="579"/>
      <c r="H3123" s="325"/>
    </row>
    <row r="3124" spans="1:8">
      <c r="A3124" s="225"/>
      <c r="B3124" s="580"/>
      <c r="C3124" s="579"/>
      <c r="H3124" s="325"/>
    </row>
    <row r="3125" spans="1:8">
      <c r="A3125" s="225"/>
      <c r="B3125" s="580"/>
      <c r="C3125" s="579"/>
      <c r="H3125" s="325"/>
    </row>
    <row r="3126" spans="1:8">
      <c r="A3126" s="225"/>
      <c r="B3126" s="580"/>
      <c r="C3126" s="579"/>
      <c r="H3126" s="325"/>
    </row>
    <row r="3127" spans="1:8">
      <c r="A3127" s="225"/>
      <c r="B3127" s="580"/>
      <c r="C3127" s="579"/>
      <c r="H3127" s="325"/>
    </row>
    <row r="3128" spans="1:8">
      <c r="A3128" s="225"/>
      <c r="B3128" s="580"/>
      <c r="C3128" s="579"/>
      <c r="H3128" s="325"/>
    </row>
    <row r="3129" spans="1:8">
      <c r="A3129" s="225"/>
      <c r="B3129" s="580"/>
      <c r="C3129" s="579"/>
      <c r="H3129" s="325"/>
    </row>
    <row r="3130" spans="1:8">
      <c r="A3130" s="225"/>
      <c r="B3130" s="580"/>
      <c r="C3130" s="579"/>
      <c r="H3130" s="325"/>
    </row>
    <row r="3131" spans="1:8">
      <c r="A3131" s="225"/>
      <c r="B3131" s="580"/>
      <c r="C3131" s="579"/>
      <c r="H3131" s="325"/>
    </row>
    <row r="3132" spans="1:8">
      <c r="A3132" s="225"/>
      <c r="B3132" s="580"/>
      <c r="C3132" s="579"/>
      <c r="H3132" s="325"/>
    </row>
    <row r="3133" spans="1:8">
      <c r="A3133" s="225"/>
      <c r="B3133" s="580"/>
      <c r="C3133" s="579"/>
      <c r="H3133" s="325"/>
    </row>
    <row r="3134" spans="1:8">
      <c r="A3134" s="225"/>
      <c r="B3134" s="580"/>
      <c r="C3134" s="579"/>
      <c r="H3134" s="325"/>
    </row>
    <row r="3135" spans="1:8">
      <c r="A3135" s="225"/>
      <c r="B3135" s="580"/>
      <c r="C3135" s="579"/>
      <c r="H3135" s="325"/>
    </row>
    <row r="3136" spans="1:8">
      <c r="A3136" s="225"/>
      <c r="B3136" s="580"/>
      <c r="C3136" s="579"/>
      <c r="H3136" s="325"/>
    </row>
    <row r="3137" spans="1:8">
      <c r="A3137" s="225"/>
      <c r="B3137" s="580"/>
      <c r="C3137" s="579"/>
      <c r="H3137" s="325"/>
    </row>
    <row r="3138" spans="1:8">
      <c r="A3138" s="225"/>
      <c r="B3138" s="580"/>
      <c r="C3138" s="579"/>
      <c r="H3138" s="325"/>
    </row>
    <row r="3139" spans="1:8">
      <c r="A3139" s="225"/>
      <c r="B3139" s="580"/>
      <c r="C3139" s="579"/>
      <c r="H3139" s="325"/>
    </row>
    <row r="3140" spans="1:8">
      <c r="A3140" s="225"/>
      <c r="B3140" s="580"/>
      <c r="C3140" s="579"/>
      <c r="H3140" s="325"/>
    </row>
    <row r="3141" spans="1:8">
      <c r="A3141" s="225"/>
      <c r="B3141" s="580"/>
      <c r="C3141" s="579"/>
      <c r="H3141" s="325"/>
    </row>
    <row r="3142" spans="1:8">
      <c r="A3142" s="225"/>
      <c r="B3142" s="580"/>
      <c r="C3142" s="579"/>
      <c r="H3142" s="325"/>
    </row>
    <row r="3143" spans="1:8">
      <c r="A3143" s="225"/>
      <c r="B3143" s="580"/>
      <c r="C3143" s="579"/>
      <c r="H3143" s="325"/>
    </row>
    <row r="3144" spans="1:8">
      <c r="A3144" s="225"/>
      <c r="B3144" s="580"/>
      <c r="C3144" s="579"/>
      <c r="H3144" s="325"/>
    </row>
    <row r="3145" spans="1:8">
      <c r="A3145" s="225"/>
      <c r="B3145" s="580"/>
      <c r="C3145" s="579"/>
      <c r="H3145" s="325"/>
    </row>
    <row r="3146" spans="1:8">
      <c r="A3146" s="225"/>
      <c r="B3146" s="580"/>
      <c r="C3146" s="579"/>
      <c r="H3146" s="325"/>
    </row>
    <row r="3147" spans="1:8">
      <c r="A3147" s="225"/>
      <c r="B3147" s="580"/>
      <c r="C3147" s="579"/>
      <c r="H3147" s="325"/>
    </row>
    <row r="3148" spans="1:8">
      <c r="A3148" s="225"/>
      <c r="B3148" s="580"/>
      <c r="C3148" s="579"/>
      <c r="H3148" s="325"/>
    </row>
    <row r="3149" spans="1:8">
      <c r="A3149" s="225"/>
      <c r="B3149" s="580"/>
      <c r="C3149" s="579"/>
      <c r="H3149" s="325"/>
    </row>
    <row r="3150" spans="1:8">
      <c r="A3150" s="225"/>
      <c r="B3150" s="580"/>
      <c r="C3150" s="579"/>
      <c r="H3150" s="325"/>
    </row>
    <row r="3151" spans="1:8">
      <c r="A3151" s="225"/>
      <c r="B3151" s="580"/>
      <c r="C3151" s="579"/>
      <c r="H3151" s="325"/>
    </row>
    <row r="3152" spans="1:8">
      <c r="A3152" s="225"/>
      <c r="B3152" s="580"/>
      <c r="C3152" s="579"/>
      <c r="H3152" s="325"/>
    </row>
    <row r="3153" spans="1:8">
      <c r="A3153" s="225"/>
      <c r="B3153" s="580"/>
      <c r="C3153" s="579"/>
      <c r="H3153" s="325"/>
    </row>
    <row r="3154" spans="1:8">
      <c r="A3154" s="225"/>
      <c r="B3154" s="580"/>
      <c r="C3154" s="579"/>
      <c r="H3154" s="325"/>
    </row>
    <row r="3155" spans="1:8">
      <c r="A3155" s="225"/>
      <c r="B3155" s="580"/>
      <c r="C3155" s="579"/>
      <c r="H3155" s="325"/>
    </row>
    <row r="3156" spans="1:8">
      <c r="A3156" s="225"/>
      <c r="B3156" s="580"/>
      <c r="C3156" s="579"/>
      <c r="H3156" s="325"/>
    </row>
    <row r="3157" spans="1:8">
      <c r="A3157" s="225"/>
      <c r="B3157" s="580"/>
      <c r="C3157" s="579"/>
      <c r="H3157" s="325"/>
    </row>
    <row r="3158" spans="1:8">
      <c r="A3158" s="225"/>
      <c r="B3158" s="580"/>
      <c r="C3158" s="579"/>
      <c r="H3158" s="325"/>
    </row>
    <row r="3159" spans="1:8">
      <c r="A3159" s="225"/>
      <c r="B3159" s="580"/>
      <c r="C3159" s="579"/>
      <c r="H3159" s="325"/>
    </row>
    <row r="3160" spans="1:8">
      <c r="A3160" s="225"/>
      <c r="B3160" s="580"/>
      <c r="C3160" s="579"/>
      <c r="H3160" s="325"/>
    </row>
    <row r="3161" spans="1:8">
      <c r="A3161" s="225"/>
      <c r="B3161" s="580"/>
      <c r="C3161" s="579"/>
      <c r="H3161" s="325"/>
    </row>
    <row r="3162" spans="1:8">
      <c r="A3162" s="225"/>
      <c r="B3162" s="580"/>
      <c r="C3162" s="579"/>
      <c r="H3162" s="325"/>
    </row>
    <row r="3163" spans="1:8">
      <c r="A3163" s="225"/>
      <c r="B3163" s="580"/>
      <c r="C3163" s="579"/>
      <c r="H3163" s="325"/>
    </row>
    <row r="3164" spans="1:8">
      <c r="A3164" s="225"/>
      <c r="B3164" s="580"/>
      <c r="C3164" s="579"/>
      <c r="H3164" s="325"/>
    </row>
    <row r="3165" spans="1:8">
      <c r="A3165" s="225"/>
      <c r="B3165" s="580"/>
      <c r="C3165" s="579"/>
      <c r="H3165" s="325"/>
    </row>
    <row r="3166" spans="1:8">
      <c r="A3166" s="225"/>
      <c r="B3166" s="580"/>
      <c r="C3166" s="579"/>
      <c r="H3166" s="325"/>
    </row>
    <row r="3167" spans="1:8">
      <c r="A3167" s="225"/>
      <c r="B3167" s="580"/>
      <c r="C3167" s="579"/>
      <c r="H3167" s="325"/>
    </row>
    <row r="3168" spans="1:8">
      <c r="A3168" s="225"/>
      <c r="B3168" s="580"/>
      <c r="C3168" s="579"/>
      <c r="H3168" s="325"/>
    </row>
    <row r="3169" spans="1:8">
      <c r="A3169" s="225"/>
      <c r="B3169" s="580"/>
      <c r="C3169" s="579"/>
      <c r="H3169" s="325"/>
    </row>
    <row r="3170" spans="1:8">
      <c r="A3170" s="225"/>
      <c r="B3170" s="580"/>
      <c r="C3170" s="579"/>
      <c r="H3170" s="325"/>
    </row>
    <row r="3171" spans="1:8">
      <c r="A3171" s="225"/>
      <c r="B3171" s="580"/>
      <c r="C3171" s="579"/>
      <c r="H3171" s="325"/>
    </row>
    <row r="3172" spans="1:8">
      <c r="A3172" s="225"/>
      <c r="B3172" s="580"/>
      <c r="C3172" s="579"/>
      <c r="H3172" s="325"/>
    </row>
    <row r="3173" spans="1:8">
      <c r="A3173" s="225"/>
      <c r="B3173" s="580"/>
      <c r="C3173" s="579"/>
      <c r="H3173" s="325"/>
    </row>
    <row r="3174" spans="1:8">
      <c r="A3174" s="225"/>
      <c r="B3174" s="580"/>
      <c r="C3174" s="579"/>
      <c r="H3174" s="325"/>
    </row>
    <row r="3175" spans="1:8">
      <c r="A3175" s="225"/>
      <c r="B3175" s="580"/>
      <c r="C3175" s="579"/>
      <c r="H3175" s="325"/>
    </row>
    <row r="3176" spans="1:8">
      <c r="A3176" s="225"/>
      <c r="B3176" s="580"/>
      <c r="C3176" s="579"/>
      <c r="H3176" s="325"/>
    </row>
    <row r="3177" spans="1:8">
      <c r="A3177" s="225"/>
      <c r="B3177" s="580"/>
      <c r="C3177" s="579"/>
      <c r="H3177" s="325"/>
    </row>
    <row r="3178" spans="1:8">
      <c r="A3178" s="225"/>
      <c r="B3178" s="580"/>
      <c r="C3178" s="579"/>
      <c r="H3178" s="325"/>
    </row>
    <row r="3179" spans="1:8">
      <c r="A3179" s="225"/>
      <c r="B3179" s="580"/>
      <c r="C3179" s="579"/>
      <c r="H3179" s="325"/>
    </row>
    <row r="3180" spans="1:8">
      <c r="A3180" s="225"/>
      <c r="B3180" s="580"/>
      <c r="C3180" s="579"/>
      <c r="H3180" s="325"/>
    </row>
    <row r="3181" spans="1:8">
      <c r="A3181" s="225"/>
      <c r="B3181" s="580"/>
      <c r="C3181" s="579"/>
      <c r="H3181" s="325"/>
    </row>
    <row r="3182" spans="1:8">
      <c r="A3182" s="225"/>
      <c r="B3182" s="580"/>
      <c r="C3182" s="579"/>
      <c r="H3182" s="325"/>
    </row>
    <row r="3183" spans="1:8">
      <c r="A3183" s="225"/>
      <c r="B3183" s="580"/>
      <c r="C3183" s="579"/>
      <c r="H3183" s="325"/>
    </row>
    <row r="3184" spans="1:8">
      <c r="A3184" s="225"/>
      <c r="B3184" s="580"/>
      <c r="C3184" s="579"/>
      <c r="H3184" s="325"/>
    </row>
    <row r="3185" spans="1:8">
      <c r="A3185" s="225"/>
      <c r="B3185" s="580"/>
      <c r="C3185" s="579"/>
      <c r="H3185" s="325"/>
    </row>
    <row r="3186" spans="1:8">
      <c r="A3186" s="225"/>
      <c r="B3186" s="580"/>
      <c r="C3186" s="579"/>
      <c r="H3186" s="325"/>
    </row>
    <row r="3187" spans="1:8">
      <c r="A3187" s="225"/>
      <c r="B3187" s="580"/>
      <c r="C3187" s="579"/>
      <c r="H3187" s="325"/>
    </row>
    <row r="3188" spans="1:8">
      <c r="A3188" s="225"/>
      <c r="B3188" s="580"/>
      <c r="C3188" s="579"/>
      <c r="H3188" s="325"/>
    </row>
    <row r="3189" spans="1:8">
      <c r="A3189" s="225"/>
      <c r="B3189" s="580"/>
      <c r="C3189" s="579"/>
      <c r="H3189" s="325"/>
    </row>
    <row r="3190" spans="1:8">
      <c r="A3190" s="225"/>
      <c r="B3190" s="580"/>
      <c r="C3190" s="579"/>
      <c r="H3190" s="325"/>
    </row>
    <row r="3191" spans="1:8">
      <c r="A3191" s="225"/>
      <c r="B3191" s="580"/>
      <c r="C3191" s="579"/>
      <c r="H3191" s="325"/>
    </row>
    <row r="3192" spans="1:8">
      <c r="A3192" s="225"/>
      <c r="B3192" s="580"/>
      <c r="C3192" s="579"/>
      <c r="H3192" s="325"/>
    </row>
    <row r="3193" spans="1:8">
      <c r="A3193" s="225"/>
      <c r="B3193" s="580"/>
      <c r="C3193" s="579"/>
      <c r="H3193" s="325"/>
    </row>
    <row r="3194" spans="1:8">
      <c r="A3194" s="225"/>
      <c r="B3194" s="580"/>
      <c r="C3194" s="579"/>
      <c r="H3194" s="325"/>
    </row>
    <row r="3195" spans="1:8">
      <c r="A3195" s="225"/>
      <c r="B3195" s="580"/>
      <c r="C3195" s="579"/>
      <c r="H3195" s="325"/>
    </row>
    <row r="3196" spans="1:8">
      <c r="A3196" s="225"/>
      <c r="B3196" s="580"/>
      <c r="C3196" s="579"/>
      <c r="H3196" s="325"/>
    </row>
    <row r="3197" spans="1:8">
      <c r="A3197" s="225"/>
      <c r="B3197" s="580"/>
      <c r="C3197" s="579"/>
      <c r="H3197" s="325"/>
    </row>
    <row r="3198" spans="1:8">
      <c r="A3198" s="225"/>
      <c r="B3198" s="580"/>
      <c r="C3198" s="579"/>
      <c r="H3198" s="325"/>
    </row>
    <row r="3199" spans="1:8">
      <c r="A3199" s="225"/>
      <c r="B3199" s="580"/>
      <c r="C3199" s="579"/>
      <c r="H3199" s="325"/>
    </row>
    <row r="3200" spans="1:8">
      <c r="A3200" s="225"/>
      <c r="B3200" s="580"/>
      <c r="C3200" s="579"/>
      <c r="H3200" s="325"/>
    </row>
    <row r="3201" spans="1:8">
      <c r="A3201" s="225"/>
      <c r="B3201" s="580"/>
      <c r="C3201" s="579"/>
      <c r="H3201" s="325"/>
    </row>
    <row r="3202" spans="1:8">
      <c r="A3202" s="225"/>
      <c r="B3202" s="580"/>
      <c r="C3202" s="579"/>
      <c r="H3202" s="325"/>
    </row>
    <row r="3203" spans="1:8">
      <c r="A3203" s="225"/>
      <c r="B3203" s="580"/>
      <c r="C3203" s="579"/>
      <c r="H3203" s="325"/>
    </row>
    <row r="3204" spans="1:8">
      <c r="A3204" s="225"/>
      <c r="B3204" s="580"/>
      <c r="C3204" s="579"/>
      <c r="H3204" s="325"/>
    </row>
    <row r="3205" spans="1:8">
      <c r="A3205" s="225"/>
      <c r="B3205" s="580"/>
      <c r="C3205" s="579"/>
      <c r="H3205" s="325"/>
    </row>
    <row r="3206" spans="1:8">
      <c r="A3206" s="225"/>
      <c r="B3206" s="580"/>
      <c r="C3206" s="579"/>
      <c r="H3206" s="325"/>
    </row>
    <row r="3207" spans="1:8">
      <c r="A3207" s="225"/>
      <c r="B3207" s="580"/>
      <c r="C3207" s="579"/>
      <c r="H3207" s="325"/>
    </row>
    <row r="3208" spans="1:8">
      <c r="A3208" s="225"/>
      <c r="B3208" s="580"/>
      <c r="C3208" s="579"/>
      <c r="H3208" s="325"/>
    </row>
    <row r="3209" spans="1:8">
      <c r="A3209" s="225"/>
      <c r="B3209" s="580"/>
      <c r="C3209" s="579"/>
      <c r="H3209" s="325"/>
    </row>
    <row r="3210" spans="1:8">
      <c r="A3210" s="225"/>
      <c r="B3210" s="580"/>
      <c r="C3210" s="579"/>
      <c r="H3210" s="325"/>
    </row>
    <row r="3211" spans="1:8">
      <c r="A3211" s="225"/>
      <c r="B3211" s="580"/>
      <c r="C3211" s="579"/>
      <c r="H3211" s="325"/>
    </row>
    <row r="3212" spans="1:8">
      <c r="A3212" s="225"/>
      <c r="B3212" s="580"/>
      <c r="C3212" s="579"/>
      <c r="H3212" s="325"/>
    </row>
    <row r="3213" spans="1:8">
      <c r="A3213" s="225"/>
      <c r="B3213" s="580"/>
      <c r="C3213" s="579"/>
      <c r="H3213" s="325"/>
    </row>
    <row r="3214" spans="1:8">
      <c r="A3214" s="225"/>
      <c r="B3214" s="580"/>
      <c r="C3214" s="579"/>
      <c r="H3214" s="325"/>
    </row>
    <row r="3215" spans="1:8">
      <c r="A3215" s="225"/>
      <c r="B3215" s="580"/>
      <c r="C3215" s="579"/>
      <c r="H3215" s="325"/>
    </row>
    <row r="3216" spans="1:8">
      <c r="A3216" s="225"/>
      <c r="B3216" s="580"/>
      <c r="C3216" s="579"/>
      <c r="H3216" s="325"/>
    </row>
    <row r="3217" spans="1:8">
      <c r="A3217" s="225"/>
      <c r="B3217" s="580"/>
      <c r="C3217" s="579"/>
      <c r="H3217" s="325"/>
    </row>
    <row r="3218" spans="1:8">
      <c r="A3218" s="225"/>
      <c r="B3218" s="580"/>
      <c r="C3218" s="579"/>
      <c r="H3218" s="325"/>
    </row>
    <row r="3219" spans="1:8">
      <c r="A3219" s="225"/>
      <c r="B3219" s="580"/>
      <c r="C3219" s="579"/>
      <c r="H3219" s="325"/>
    </row>
    <row r="3220" spans="1:8">
      <c r="A3220" s="225"/>
      <c r="B3220" s="580"/>
      <c r="C3220" s="579"/>
      <c r="H3220" s="325"/>
    </row>
    <row r="3221" spans="1:8">
      <c r="A3221" s="225"/>
      <c r="B3221" s="580"/>
      <c r="C3221" s="579"/>
      <c r="H3221" s="325"/>
    </row>
    <row r="3222" spans="1:8">
      <c r="A3222" s="225"/>
      <c r="B3222" s="580"/>
      <c r="C3222" s="579"/>
      <c r="H3222" s="325"/>
    </row>
    <row r="3223" spans="1:8">
      <c r="A3223" s="225"/>
      <c r="B3223" s="580"/>
      <c r="C3223" s="579"/>
      <c r="H3223" s="325"/>
    </row>
    <row r="3224" spans="1:8">
      <c r="A3224" s="225"/>
      <c r="B3224" s="580"/>
      <c r="C3224" s="579"/>
      <c r="H3224" s="325"/>
    </row>
    <row r="3225" spans="1:8">
      <c r="A3225" s="225"/>
      <c r="B3225" s="580"/>
      <c r="C3225" s="579"/>
      <c r="H3225" s="325"/>
    </row>
    <row r="3226" spans="1:8">
      <c r="A3226" s="225"/>
      <c r="B3226" s="580"/>
      <c r="C3226" s="579"/>
      <c r="H3226" s="325"/>
    </row>
    <row r="3227" spans="1:8">
      <c r="A3227" s="225"/>
      <c r="B3227" s="580"/>
      <c r="C3227" s="579"/>
      <c r="H3227" s="325"/>
    </row>
    <row r="3228" spans="1:8">
      <c r="A3228" s="225"/>
      <c r="B3228" s="580"/>
      <c r="C3228" s="579"/>
      <c r="H3228" s="325"/>
    </row>
    <row r="3229" spans="1:8">
      <c r="A3229" s="225"/>
      <c r="B3229" s="580"/>
      <c r="C3229" s="579"/>
      <c r="H3229" s="325"/>
    </row>
    <row r="3230" spans="1:8">
      <c r="A3230" s="225"/>
      <c r="B3230" s="580"/>
      <c r="C3230" s="579"/>
      <c r="H3230" s="325"/>
    </row>
    <row r="3231" spans="1:8">
      <c r="A3231" s="225"/>
      <c r="B3231" s="580"/>
      <c r="C3231" s="579"/>
      <c r="H3231" s="325"/>
    </row>
    <row r="3232" spans="1:8">
      <c r="A3232" s="225"/>
      <c r="B3232" s="580"/>
      <c r="C3232" s="579"/>
      <c r="H3232" s="325"/>
    </row>
    <row r="3233" spans="1:8">
      <c r="A3233" s="225"/>
      <c r="B3233" s="580"/>
      <c r="C3233" s="579"/>
      <c r="H3233" s="325"/>
    </row>
    <row r="3234" spans="1:8">
      <c r="A3234" s="225"/>
      <c r="B3234" s="580"/>
      <c r="C3234" s="579"/>
      <c r="H3234" s="325"/>
    </row>
    <row r="3235" spans="1:8">
      <c r="A3235" s="225"/>
      <c r="B3235" s="580"/>
      <c r="C3235" s="579"/>
      <c r="H3235" s="325"/>
    </row>
    <row r="3236" spans="1:8">
      <c r="A3236" s="225"/>
      <c r="B3236" s="580"/>
      <c r="C3236" s="579"/>
      <c r="H3236" s="325"/>
    </row>
    <row r="3237" spans="1:8">
      <c r="A3237" s="225"/>
      <c r="B3237" s="580"/>
      <c r="C3237" s="579"/>
      <c r="H3237" s="325"/>
    </row>
    <row r="3238" spans="1:8">
      <c r="A3238" s="225"/>
      <c r="B3238" s="580"/>
      <c r="C3238" s="579"/>
      <c r="H3238" s="325"/>
    </row>
    <row r="3239" spans="1:8">
      <c r="A3239" s="225"/>
      <c r="B3239" s="580"/>
      <c r="C3239" s="579"/>
      <c r="H3239" s="325"/>
    </row>
    <row r="3240" spans="1:8">
      <c r="A3240" s="225"/>
      <c r="B3240" s="580"/>
      <c r="C3240" s="579"/>
      <c r="H3240" s="325"/>
    </row>
    <row r="3241" spans="1:8">
      <c r="A3241" s="225"/>
      <c r="B3241" s="580"/>
      <c r="C3241" s="579"/>
      <c r="H3241" s="325"/>
    </row>
    <row r="3242" spans="1:8">
      <c r="A3242" s="225"/>
      <c r="B3242" s="580"/>
      <c r="C3242" s="579"/>
      <c r="H3242" s="325"/>
    </row>
    <row r="3243" spans="1:8">
      <c r="A3243" s="225"/>
      <c r="B3243" s="580"/>
      <c r="C3243" s="579"/>
      <c r="H3243" s="325"/>
    </row>
    <row r="3244" spans="1:8">
      <c r="A3244" s="225"/>
      <c r="B3244" s="580"/>
      <c r="C3244" s="579"/>
      <c r="H3244" s="325"/>
    </row>
    <row r="3245" spans="1:8">
      <c r="A3245" s="225"/>
      <c r="B3245" s="580"/>
      <c r="C3245" s="579"/>
      <c r="H3245" s="325"/>
    </row>
    <row r="3246" spans="1:8">
      <c r="A3246" s="225"/>
      <c r="B3246" s="580"/>
      <c r="C3246" s="579"/>
      <c r="H3246" s="325"/>
    </row>
    <row r="3247" spans="1:8">
      <c r="A3247" s="225"/>
      <c r="B3247" s="580"/>
      <c r="C3247" s="579"/>
      <c r="H3247" s="325"/>
    </row>
    <row r="3248" spans="1:8">
      <c r="A3248" s="225"/>
      <c r="B3248" s="580"/>
      <c r="C3248" s="579"/>
      <c r="H3248" s="325"/>
    </row>
    <row r="3249" spans="1:8">
      <c r="A3249" s="225"/>
      <c r="B3249" s="580"/>
      <c r="C3249" s="579"/>
      <c r="H3249" s="325"/>
    </row>
    <row r="3250" spans="1:8">
      <c r="A3250" s="225"/>
      <c r="B3250" s="580"/>
      <c r="C3250" s="579"/>
      <c r="H3250" s="325"/>
    </row>
    <row r="3251" spans="1:8">
      <c r="A3251" s="225"/>
      <c r="B3251" s="580"/>
      <c r="C3251" s="579"/>
      <c r="H3251" s="325"/>
    </row>
    <row r="3252" spans="1:8">
      <c r="A3252" s="225"/>
      <c r="B3252" s="580"/>
      <c r="C3252" s="579"/>
      <c r="H3252" s="325"/>
    </row>
    <row r="3253" spans="1:8">
      <c r="A3253" s="225"/>
      <c r="B3253" s="580"/>
      <c r="C3253" s="579"/>
      <c r="H3253" s="325"/>
    </row>
    <row r="3254" spans="1:8">
      <c r="A3254" s="225"/>
      <c r="B3254" s="580"/>
      <c r="C3254" s="579"/>
      <c r="H3254" s="325"/>
    </row>
    <row r="3255" spans="1:8">
      <c r="A3255" s="225"/>
      <c r="B3255" s="580"/>
      <c r="C3255" s="579"/>
      <c r="H3255" s="325"/>
    </row>
    <row r="3256" spans="1:8">
      <c r="A3256" s="225"/>
      <c r="B3256" s="580"/>
      <c r="C3256" s="579"/>
      <c r="H3256" s="325"/>
    </row>
    <row r="3257" spans="1:8">
      <c r="A3257" s="225"/>
      <c r="B3257" s="580"/>
      <c r="C3257" s="579"/>
      <c r="H3257" s="325"/>
    </row>
    <row r="3258" spans="1:8">
      <c r="A3258" s="225"/>
      <c r="B3258" s="580"/>
      <c r="C3258" s="579"/>
      <c r="H3258" s="325"/>
    </row>
    <row r="3259" spans="1:8">
      <c r="A3259" s="225"/>
      <c r="B3259" s="580"/>
      <c r="C3259" s="579"/>
      <c r="H3259" s="325"/>
    </row>
    <row r="3260" spans="1:8">
      <c r="A3260" s="225"/>
      <c r="B3260" s="580"/>
      <c r="C3260" s="579"/>
      <c r="H3260" s="325"/>
    </row>
    <row r="3261" spans="1:8">
      <c r="A3261" s="225"/>
      <c r="B3261" s="580"/>
      <c r="C3261" s="579"/>
      <c r="H3261" s="325"/>
    </row>
    <row r="3262" spans="1:8">
      <c r="A3262" s="225"/>
      <c r="B3262" s="580"/>
      <c r="C3262" s="579"/>
      <c r="H3262" s="325"/>
    </row>
    <row r="3263" spans="1:8">
      <c r="A3263" s="225"/>
      <c r="B3263" s="580"/>
      <c r="C3263" s="579"/>
      <c r="H3263" s="325"/>
    </row>
    <row r="3264" spans="1:8">
      <c r="A3264" s="225"/>
      <c r="B3264" s="580"/>
      <c r="C3264" s="579"/>
      <c r="H3264" s="325"/>
    </row>
    <row r="3265" spans="1:8">
      <c r="A3265" s="225"/>
      <c r="B3265" s="580"/>
      <c r="C3265" s="579"/>
      <c r="H3265" s="325"/>
    </row>
    <row r="3266" spans="1:8">
      <c r="A3266" s="225"/>
      <c r="B3266" s="580"/>
      <c r="C3266" s="579"/>
      <c r="H3266" s="325"/>
    </row>
    <row r="3267" spans="1:8">
      <c r="A3267" s="225"/>
      <c r="B3267" s="580"/>
      <c r="C3267" s="579"/>
      <c r="H3267" s="325"/>
    </row>
    <row r="3268" spans="1:8">
      <c r="A3268" s="225"/>
      <c r="B3268" s="580"/>
      <c r="C3268" s="579"/>
      <c r="H3268" s="325"/>
    </row>
    <row r="3269" spans="1:8">
      <c r="A3269" s="225"/>
      <c r="B3269" s="580"/>
      <c r="C3269" s="579"/>
      <c r="H3269" s="325"/>
    </row>
    <row r="3270" spans="1:8">
      <c r="A3270" s="225"/>
      <c r="B3270" s="580"/>
      <c r="C3270" s="579"/>
      <c r="H3270" s="325"/>
    </row>
    <row r="3271" spans="1:8">
      <c r="A3271" s="225"/>
      <c r="B3271" s="580"/>
      <c r="C3271" s="579"/>
      <c r="H3271" s="325"/>
    </row>
    <row r="3272" spans="1:8">
      <c r="A3272" s="225"/>
      <c r="B3272" s="580"/>
      <c r="C3272" s="579"/>
      <c r="H3272" s="325"/>
    </row>
    <row r="3273" spans="1:8">
      <c r="A3273" s="225"/>
      <c r="B3273" s="580"/>
      <c r="C3273" s="579"/>
      <c r="H3273" s="325"/>
    </row>
    <row r="3274" spans="1:8">
      <c r="A3274" s="225"/>
      <c r="B3274" s="580"/>
      <c r="C3274" s="579"/>
      <c r="H3274" s="325"/>
    </row>
    <row r="3275" spans="1:8">
      <c r="A3275" s="225"/>
      <c r="B3275" s="580"/>
      <c r="C3275" s="579"/>
      <c r="H3275" s="325"/>
    </row>
    <row r="3276" spans="1:8">
      <c r="A3276" s="225"/>
      <c r="B3276" s="580"/>
      <c r="C3276" s="579"/>
      <c r="H3276" s="325"/>
    </row>
    <row r="3277" spans="1:8">
      <c r="A3277" s="225"/>
      <c r="B3277" s="580"/>
      <c r="C3277" s="579"/>
      <c r="H3277" s="325"/>
    </row>
    <row r="3278" spans="1:8">
      <c r="A3278" s="225"/>
      <c r="B3278" s="580"/>
      <c r="C3278" s="579"/>
      <c r="H3278" s="325"/>
    </row>
    <row r="3279" spans="1:8">
      <c r="A3279" s="225"/>
      <c r="B3279" s="580"/>
      <c r="C3279" s="579"/>
      <c r="H3279" s="325"/>
    </row>
    <row r="3280" spans="1:8">
      <c r="A3280" s="225"/>
      <c r="B3280" s="580"/>
      <c r="C3280" s="579"/>
      <c r="H3280" s="325"/>
    </row>
    <row r="3281" spans="1:8">
      <c r="A3281" s="225"/>
      <c r="B3281" s="580"/>
      <c r="C3281" s="579"/>
      <c r="H3281" s="325"/>
    </row>
    <row r="3282" spans="1:8">
      <c r="A3282" s="225"/>
      <c r="B3282" s="580"/>
      <c r="C3282" s="579"/>
      <c r="H3282" s="325"/>
    </row>
    <row r="3283" spans="1:8">
      <c r="A3283" s="225"/>
      <c r="B3283" s="580"/>
      <c r="C3283" s="579"/>
      <c r="H3283" s="325"/>
    </row>
    <row r="3284" spans="1:8">
      <c r="A3284" s="225"/>
      <c r="B3284" s="580"/>
      <c r="C3284" s="579"/>
      <c r="H3284" s="325"/>
    </row>
    <row r="3285" spans="1:8">
      <c r="A3285" s="225"/>
      <c r="B3285" s="580"/>
      <c r="C3285" s="579"/>
      <c r="H3285" s="325"/>
    </row>
    <row r="3286" spans="1:8">
      <c r="A3286" s="225"/>
      <c r="B3286" s="580"/>
      <c r="C3286" s="579"/>
      <c r="H3286" s="325"/>
    </row>
    <row r="3287" spans="1:8">
      <c r="A3287" s="225"/>
      <c r="B3287" s="580"/>
      <c r="C3287" s="579"/>
      <c r="H3287" s="325"/>
    </row>
    <row r="3288" spans="1:8">
      <c r="A3288" s="225"/>
      <c r="B3288" s="580"/>
      <c r="C3288" s="579"/>
      <c r="H3288" s="325"/>
    </row>
    <row r="3289" spans="1:8">
      <c r="A3289" s="225"/>
      <c r="B3289" s="580"/>
      <c r="C3289" s="579"/>
      <c r="H3289" s="325"/>
    </row>
    <row r="3290" spans="1:8">
      <c r="A3290" s="225"/>
      <c r="B3290" s="580"/>
      <c r="C3290" s="579"/>
      <c r="H3290" s="325"/>
    </row>
    <row r="3291" spans="1:8">
      <c r="A3291" s="225"/>
      <c r="B3291" s="580"/>
      <c r="C3291" s="579"/>
      <c r="H3291" s="325"/>
    </row>
    <row r="3292" spans="1:8">
      <c r="A3292" s="225"/>
      <c r="B3292" s="580"/>
      <c r="C3292" s="579"/>
      <c r="H3292" s="325"/>
    </row>
    <row r="3293" spans="1:8">
      <c r="A3293" s="225"/>
      <c r="B3293" s="580"/>
      <c r="C3293" s="579"/>
      <c r="H3293" s="325"/>
    </row>
    <row r="3294" spans="1:8">
      <c r="A3294" s="225"/>
      <c r="B3294" s="580"/>
      <c r="C3294" s="579"/>
      <c r="H3294" s="325"/>
    </row>
    <row r="3295" spans="1:8">
      <c r="A3295" s="225"/>
      <c r="B3295" s="580"/>
      <c r="C3295" s="579"/>
      <c r="H3295" s="325"/>
    </row>
    <row r="3296" spans="1:8">
      <c r="A3296" s="225"/>
      <c r="B3296" s="580"/>
      <c r="C3296" s="579"/>
      <c r="H3296" s="325"/>
    </row>
    <row r="3297" spans="1:8">
      <c r="A3297" s="225"/>
      <c r="B3297" s="580"/>
      <c r="C3297" s="579"/>
      <c r="H3297" s="325"/>
    </row>
    <row r="3298" spans="1:8">
      <c r="A3298" s="225"/>
      <c r="B3298" s="580"/>
      <c r="C3298" s="579"/>
      <c r="H3298" s="325"/>
    </row>
    <row r="3299" spans="1:8">
      <c r="A3299" s="225"/>
      <c r="B3299" s="580"/>
      <c r="C3299" s="579"/>
      <c r="H3299" s="325"/>
    </row>
    <row r="3300" spans="1:8">
      <c r="A3300" s="225"/>
      <c r="B3300" s="580"/>
      <c r="C3300" s="579"/>
      <c r="H3300" s="325"/>
    </row>
    <row r="3301" spans="1:8">
      <c r="A3301" s="225"/>
      <c r="B3301" s="580"/>
      <c r="C3301" s="579"/>
      <c r="H3301" s="325"/>
    </row>
    <row r="3302" spans="1:8">
      <c r="A3302" s="225"/>
      <c r="B3302" s="580"/>
      <c r="C3302" s="579"/>
      <c r="H3302" s="325"/>
    </row>
    <row r="3303" spans="1:8">
      <c r="A3303" s="225"/>
      <c r="B3303" s="580"/>
      <c r="C3303" s="579"/>
      <c r="H3303" s="325"/>
    </row>
    <row r="3304" spans="1:8">
      <c r="A3304" s="225"/>
      <c r="B3304" s="580"/>
      <c r="C3304" s="579"/>
      <c r="H3304" s="325"/>
    </row>
    <row r="3305" spans="1:8">
      <c r="A3305" s="225"/>
      <c r="B3305" s="580"/>
      <c r="C3305" s="579"/>
      <c r="H3305" s="325"/>
    </row>
    <row r="3306" spans="1:8">
      <c r="A3306" s="225"/>
      <c r="B3306" s="580"/>
      <c r="C3306" s="579"/>
      <c r="H3306" s="325"/>
    </row>
    <row r="3307" spans="1:8">
      <c r="A3307" s="225"/>
      <c r="B3307" s="580"/>
      <c r="C3307" s="579"/>
      <c r="H3307" s="325"/>
    </row>
    <row r="3308" spans="1:8">
      <c r="A3308" s="225"/>
      <c r="B3308" s="580"/>
      <c r="C3308" s="579"/>
      <c r="H3308" s="325"/>
    </row>
    <row r="3309" spans="1:8">
      <c r="A3309" s="225"/>
      <c r="B3309" s="580"/>
      <c r="C3309" s="579"/>
      <c r="H3309" s="325"/>
    </row>
    <row r="3310" spans="1:8">
      <c r="A3310" s="225"/>
      <c r="B3310" s="580"/>
      <c r="C3310" s="579"/>
      <c r="H3310" s="325"/>
    </row>
    <row r="3311" spans="1:8">
      <c r="A3311" s="225"/>
      <c r="B3311" s="580"/>
      <c r="C3311" s="579"/>
      <c r="H3311" s="325"/>
    </row>
    <row r="3312" spans="1:8">
      <c r="A3312" s="225"/>
      <c r="B3312" s="580"/>
      <c r="C3312" s="579"/>
      <c r="H3312" s="325"/>
    </row>
    <row r="3313" spans="1:8">
      <c r="A3313" s="225"/>
      <c r="B3313" s="580"/>
      <c r="C3313" s="579"/>
      <c r="H3313" s="325"/>
    </row>
    <row r="3314" spans="1:8">
      <c r="A3314" s="225"/>
      <c r="B3314" s="580"/>
      <c r="C3314" s="579"/>
      <c r="H3314" s="325"/>
    </row>
    <row r="3315" spans="1:8">
      <c r="A3315" s="225"/>
      <c r="B3315" s="580"/>
      <c r="C3315" s="579"/>
      <c r="H3315" s="325"/>
    </row>
    <row r="3316" spans="1:8">
      <c r="A3316" s="225"/>
      <c r="B3316" s="580"/>
      <c r="C3316" s="579"/>
      <c r="H3316" s="325"/>
    </row>
    <row r="3317" spans="1:8">
      <c r="A3317" s="225"/>
      <c r="B3317" s="580"/>
      <c r="C3317" s="579"/>
      <c r="H3317" s="325"/>
    </row>
    <row r="3318" spans="1:8">
      <c r="A3318" s="225"/>
      <c r="B3318" s="580"/>
      <c r="C3318" s="579"/>
      <c r="H3318" s="325"/>
    </row>
    <row r="3319" spans="1:8">
      <c r="A3319" s="225"/>
      <c r="B3319" s="580"/>
      <c r="C3319" s="579"/>
      <c r="H3319" s="325"/>
    </row>
    <row r="3320" spans="1:8">
      <c r="A3320" s="225"/>
      <c r="B3320" s="580"/>
      <c r="C3320" s="579"/>
      <c r="H3320" s="325"/>
    </row>
    <row r="3321" spans="1:8">
      <c r="A3321" s="225"/>
      <c r="B3321" s="580"/>
      <c r="C3321" s="579"/>
      <c r="H3321" s="325"/>
    </row>
    <row r="3322" spans="1:8">
      <c r="A3322" s="225"/>
      <c r="B3322" s="580"/>
      <c r="C3322" s="579"/>
      <c r="H3322" s="325"/>
    </row>
    <row r="3323" spans="1:8">
      <c r="A3323" s="225"/>
      <c r="B3323" s="580"/>
      <c r="C3323" s="579"/>
      <c r="H3323" s="325"/>
    </row>
    <row r="3324" spans="1:8">
      <c r="A3324" s="225"/>
      <c r="B3324" s="580"/>
      <c r="C3324" s="579"/>
      <c r="H3324" s="325"/>
    </row>
    <row r="3325" spans="1:8">
      <c r="A3325" s="225"/>
      <c r="B3325" s="580"/>
      <c r="C3325" s="579"/>
      <c r="H3325" s="325"/>
    </row>
    <row r="3326" spans="1:8">
      <c r="A3326" s="225"/>
      <c r="B3326" s="580"/>
      <c r="C3326" s="579"/>
      <c r="H3326" s="325"/>
    </row>
    <row r="3327" spans="1:8">
      <c r="A3327" s="225"/>
      <c r="B3327" s="580"/>
      <c r="C3327" s="579"/>
      <c r="H3327" s="325"/>
    </row>
    <row r="3328" spans="1:8">
      <c r="A3328" s="225"/>
      <c r="B3328" s="580"/>
      <c r="C3328" s="579"/>
      <c r="H3328" s="325"/>
    </row>
    <row r="3329" spans="1:8">
      <c r="A3329" s="225"/>
      <c r="B3329" s="580"/>
      <c r="C3329" s="579"/>
      <c r="H3329" s="325"/>
    </row>
    <row r="3330" spans="1:8">
      <c r="A3330" s="225"/>
      <c r="B3330" s="580"/>
      <c r="C3330" s="579"/>
      <c r="H3330" s="325"/>
    </row>
    <row r="3331" spans="1:8">
      <c r="A3331" s="225"/>
      <c r="B3331" s="580"/>
      <c r="C3331" s="579"/>
      <c r="H3331" s="325"/>
    </row>
    <row r="3332" spans="1:8">
      <c r="A3332" s="225"/>
      <c r="B3332" s="580"/>
      <c r="C3332" s="579"/>
      <c r="H3332" s="325"/>
    </row>
    <row r="3333" spans="1:8">
      <c r="A3333" s="225"/>
      <c r="B3333" s="580"/>
      <c r="C3333" s="579"/>
      <c r="H3333" s="325"/>
    </row>
    <row r="3334" spans="1:8">
      <c r="A3334" s="225"/>
      <c r="B3334" s="580"/>
      <c r="C3334" s="579"/>
      <c r="H3334" s="325"/>
    </row>
    <row r="3335" spans="1:8">
      <c r="A3335" s="225"/>
      <c r="B3335" s="580"/>
      <c r="C3335" s="579"/>
      <c r="H3335" s="325"/>
    </row>
    <row r="3336" spans="1:8">
      <c r="A3336" s="225"/>
      <c r="B3336" s="580"/>
      <c r="C3336" s="579"/>
      <c r="H3336" s="325"/>
    </row>
    <row r="3337" spans="1:8">
      <c r="A3337" s="225"/>
      <c r="B3337" s="580"/>
      <c r="C3337" s="579"/>
      <c r="H3337" s="325"/>
    </row>
    <row r="3338" spans="1:8">
      <c r="A3338" s="225"/>
      <c r="B3338" s="580"/>
      <c r="C3338" s="579"/>
      <c r="H3338" s="325"/>
    </row>
    <row r="3339" spans="1:8">
      <c r="A3339" s="225"/>
      <c r="B3339" s="580"/>
      <c r="C3339" s="579"/>
      <c r="H3339" s="325"/>
    </row>
    <row r="3340" spans="1:8">
      <c r="A3340" s="225"/>
      <c r="B3340" s="580"/>
      <c r="C3340" s="579"/>
      <c r="H3340" s="325"/>
    </row>
    <row r="3341" spans="1:8">
      <c r="A3341" s="225"/>
      <c r="B3341" s="580"/>
      <c r="C3341" s="579"/>
      <c r="H3341" s="325"/>
    </row>
    <row r="3342" spans="1:8">
      <c r="A3342" s="225"/>
      <c r="B3342" s="580"/>
      <c r="C3342" s="579"/>
      <c r="H3342" s="325"/>
    </row>
    <row r="3343" spans="1:8">
      <c r="A3343" s="225"/>
      <c r="B3343" s="580"/>
      <c r="C3343" s="579"/>
      <c r="H3343" s="325"/>
    </row>
    <row r="3344" spans="1:8">
      <c r="A3344" s="225"/>
      <c r="B3344" s="580"/>
      <c r="C3344" s="579"/>
      <c r="H3344" s="325"/>
    </row>
    <row r="3345" spans="1:8">
      <c r="A3345" s="225"/>
      <c r="B3345" s="580"/>
      <c r="C3345" s="579"/>
      <c r="H3345" s="325"/>
    </row>
    <row r="3346" spans="1:8">
      <c r="A3346" s="225"/>
      <c r="B3346" s="580"/>
      <c r="C3346" s="579"/>
      <c r="H3346" s="325"/>
    </row>
    <row r="3347" spans="1:8">
      <c r="A3347" s="225"/>
      <c r="B3347" s="580"/>
      <c r="C3347" s="579"/>
      <c r="H3347" s="325"/>
    </row>
    <row r="3348" spans="1:8">
      <c r="A3348" s="225"/>
      <c r="B3348" s="580"/>
      <c r="C3348" s="579"/>
      <c r="H3348" s="325"/>
    </row>
    <row r="3349" spans="1:8">
      <c r="A3349" s="225"/>
      <c r="B3349" s="580"/>
      <c r="C3349" s="579"/>
      <c r="H3349" s="325"/>
    </row>
    <row r="3350" spans="1:8">
      <c r="A3350" s="225"/>
      <c r="B3350" s="580"/>
      <c r="C3350" s="579"/>
      <c r="H3350" s="325"/>
    </row>
    <row r="3351" spans="1:8">
      <c r="A3351" s="225"/>
      <c r="B3351" s="580"/>
      <c r="C3351" s="579"/>
      <c r="H3351" s="325"/>
    </row>
    <row r="3352" spans="1:8">
      <c r="A3352" s="225"/>
      <c r="B3352" s="580"/>
      <c r="C3352" s="579"/>
      <c r="H3352" s="325"/>
    </row>
    <row r="3353" spans="1:8">
      <c r="A3353" s="225"/>
      <c r="B3353" s="580"/>
      <c r="C3353" s="579"/>
      <c r="H3353" s="325"/>
    </row>
    <row r="3354" spans="1:8">
      <c r="A3354" s="225"/>
      <c r="B3354" s="580"/>
      <c r="C3354" s="579"/>
      <c r="H3354" s="325"/>
    </row>
    <row r="3355" spans="1:8">
      <c r="A3355" s="225"/>
      <c r="B3355" s="580"/>
      <c r="C3355" s="579"/>
      <c r="H3355" s="325"/>
    </row>
    <row r="3356" spans="1:8">
      <c r="A3356" s="225"/>
      <c r="B3356" s="580"/>
      <c r="C3356" s="579"/>
      <c r="H3356" s="325"/>
    </row>
    <row r="3357" spans="1:8">
      <c r="A3357" s="225"/>
      <c r="B3357" s="580"/>
      <c r="C3357" s="579"/>
      <c r="H3357" s="325"/>
    </row>
    <row r="3358" spans="1:8">
      <c r="A3358" s="225"/>
      <c r="B3358" s="580"/>
      <c r="C3358" s="579"/>
      <c r="H3358" s="325"/>
    </row>
    <row r="3359" spans="1:8">
      <c r="A3359" s="225"/>
      <c r="B3359" s="580"/>
      <c r="C3359" s="579"/>
      <c r="H3359" s="325"/>
    </row>
    <row r="3360" spans="1:8">
      <c r="A3360" s="225"/>
      <c r="B3360" s="580"/>
      <c r="C3360" s="579"/>
      <c r="H3360" s="325"/>
    </row>
    <row r="3361" spans="1:8">
      <c r="A3361" s="225"/>
      <c r="B3361" s="580"/>
      <c r="C3361" s="579"/>
      <c r="H3361" s="325"/>
    </row>
    <row r="3362" spans="1:8">
      <c r="A3362" s="225"/>
      <c r="B3362" s="580"/>
      <c r="C3362" s="579"/>
      <c r="H3362" s="325"/>
    </row>
    <row r="3363" spans="1:8">
      <c r="A3363" s="225"/>
      <c r="B3363" s="580"/>
      <c r="C3363" s="579"/>
      <c r="H3363" s="325"/>
    </row>
    <row r="3364" spans="1:8">
      <c r="A3364" s="225"/>
      <c r="B3364" s="580"/>
      <c r="C3364" s="579"/>
      <c r="H3364" s="325"/>
    </row>
    <row r="3365" spans="1:8">
      <c r="A3365" s="225"/>
      <c r="B3365" s="580"/>
      <c r="C3365" s="579"/>
      <c r="H3365" s="325"/>
    </row>
    <row r="3366" spans="1:8">
      <c r="A3366" s="225"/>
      <c r="B3366" s="580"/>
      <c r="C3366" s="579"/>
      <c r="H3366" s="325"/>
    </row>
    <row r="3367" spans="1:8">
      <c r="A3367" s="225"/>
      <c r="B3367" s="580"/>
      <c r="C3367" s="579"/>
      <c r="H3367" s="325"/>
    </row>
    <row r="3368" spans="1:8">
      <c r="A3368" s="225"/>
      <c r="B3368" s="580"/>
      <c r="C3368" s="579"/>
      <c r="H3368" s="325"/>
    </row>
    <row r="3369" spans="1:8">
      <c r="A3369" s="225"/>
      <c r="B3369" s="580"/>
      <c r="C3369" s="579"/>
      <c r="H3369" s="325"/>
    </row>
    <row r="3370" spans="1:8">
      <c r="A3370" s="225"/>
      <c r="B3370" s="580"/>
      <c r="C3370" s="579"/>
      <c r="H3370" s="325"/>
    </row>
    <row r="3371" spans="1:8">
      <c r="A3371" s="225"/>
      <c r="B3371" s="580"/>
      <c r="C3371" s="579"/>
      <c r="H3371" s="325"/>
    </row>
    <row r="3372" spans="1:8">
      <c r="A3372" s="225"/>
      <c r="B3372" s="580"/>
      <c r="C3372" s="579"/>
      <c r="H3372" s="325"/>
    </row>
    <row r="3373" spans="1:8">
      <c r="A3373" s="225"/>
      <c r="B3373" s="580"/>
      <c r="C3373" s="579"/>
      <c r="H3373" s="325"/>
    </row>
    <row r="3374" spans="1:8">
      <c r="A3374" s="225"/>
      <c r="B3374" s="580"/>
      <c r="C3374" s="579"/>
      <c r="H3374" s="325"/>
    </row>
    <row r="3375" spans="1:8">
      <c r="A3375" s="225"/>
      <c r="B3375" s="580"/>
      <c r="C3375" s="579"/>
      <c r="H3375" s="325"/>
    </row>
    <row r="3376" spans="1:8">
      <c r="A3376" s="225"/>
      <c r="B3376" s="580"/>
      <c r="C3376" s="579"/>
      <c r="H3376" s="325"/>
    </row>
    <row r="3377" spans="1:8">
      <c r="A3377" s="225"/>
      <c r="B3377" s="580"/>
      <c r="C3377" s="579"/>
      <c r="H3377" s="325"/>
    </row>
    <row r="3378" spans="1:8">
      <c r="A3378" s="225"/>
      <c r="B3378" s="580"/>
      <c r="C3378" s="579"/>
      <c r="H3378" s="325"/>
    </row>
    <row r="3379" spans="1:8">
      <c r="A3379" s="225"/>
      <c r="B3379" s="580"/>
      <c r="C3379" s="579"/>
      <c r="H3379" s="325"/>
    </row>
    <row r="3380" spans="1:8">
      <c r="A3380" s="225"/>
      <c r="B3380" s="580"/>
      <c r="C3380" s="579"/>
      <c r="H3380" s="325"/>
    </row>
    <row r="3381" spans="1:8">
      <c r="A3381" s="225"/>
      <c r="B3381" s="580"/>
      <c r="C3381" s="579"/>
      <c r="H3381" s="325"/>
    </row>
    <row r="3382" spans="1:8">
      <c r="A3382" s="225"/>
      <c r="B3382" s="580"/>
      <c r="C3382" s="579"/>
      <c r="H3382" s="325"/>
    </row>
    <row r="3383" spans="1:8">
      <c r="A3383" s="225"/>
      <c r="B3383" s="580"/>
      <c r="C3383" s="579"/>
      <c r="H3383" s="325"/>
    </row>
    <row r="3384" spans="1:8">
      <c r="A3384" s="225"/>
      <c r="B3384" s="580"/>
      <c r="C3384" s="579"/>
      <c r="H3384" s="325"/>
    </row>
    <row r="3385" spans="1:8">
      <c r="A3385" s="225"/>
      <c r="B3385" s="580"/>
      <c r="C3385" s="579"/>
      <c r="H3385" s="325"/>
    </row>
    <row r="3386" spans="1:8">
      <c r="A3386" s="225"/>
      <c r="B3386" s="580"/>
      <c r="C3386" s="579"/>
      <c r="H3386" s="325"/>
    </row>
    <row r="3387" spans="1:8">
      <c r="A3387" s="225"/>
      <c r="B3387" s="580"/>
      <c r="C3387" s="579"/>
      <c r="H3387" s="325"/>
    </row>
    <row r="3388" spans="1:8">
      <c r="A3388" s="225"/>
      <c r="B3388" s="580"/>
      <c r="C3388" s="579"/>
      <c r="H3388" s="325"/>
    </row>
    <row r="3389" spans="1:8">
      <c r="A3389" s="225"/>
      <c r="B3389" s="580"/>
      <c r="C3389" s="579"/>
      <c r="H3389" s="325"/>
    </row>
    <row r="3390" spans="1:8">
      <c r="A3390" s="225"/>
      <c r="B3390" s="580"/>
      <c r="C3390" s="579"/>
      <c r="H3390" s="325"/>
    </row>
    <row r="3391" spans="1:8">
      <c r="A3391" s="225"/>
      <c r="B3391" s="580"/>
      <c r="C3391" s="579"/>
      <c r="H3391" s="325"/>
    </row>
    <row r="3392" spans="1:8">
      <c r="A3392" s="225"/>
      <c r="B3392" s="580"/>
      <c r="C3392" s="579"/>
      <c r="H3392" s="325"/>
    </row>
    <row r="3393" spans="1:8">
      <c r="A3393" s="225"/>
      <c r="B3393" s="580"/>
      <c r="C3393" s="579"/>
      <c r="H3393" s="325"/>
    </row>
    <row r="3394" spans="1:8">
      <c r="A3394" s="225"/>
      <c r="B3394" s="580"/>
      <c r="C3394" s="579"/>
      <c r="H3394" s="325"/>
    </row>
    <row r="3395" spans="1:8">
      <c r="A3395" s="225"/>
      <c r="B3395" s="580"/>
      <c r="C3395" s="579"/>
      <c r="H3395" s="325"/>
    </row>
    <row r="3396" spans="1:8">
      <c r="A3396" s="225"/>
      <c r="B3396" s="580"/>
      <c r="C3396" s="579"/>
      <c r="H3396" s="325"/>
    </row>
    <row r="3397" spans="1:8">
      <c r="A3397" s="225"/>
      <c r="B3397" s="580"/>
      <c r="C3397" s="579"/>
      <c r="H3397" s="325"/>
    </row>
    <row r="3398" spans="1:8">
      <c r="A3398" s="225"/>
      <c r="B3398" s="580"/>
      <c r="C3398" s="579"/>
      <c r="H3398" s="325"/>
    </row>
    <row r="3399" spans="1:8">
      <c r="A3399" s="225"/>
      <c r="B3399" s="580"/>
      <c r="C3399" s="579"/>
      <c r="H3399" s="325"/>
    </row>
    <row r="3400" spans="1:8">
      <c r="A3400" s="225"/>
      <c r="B3400" s="580"/>
      <c r="C3400" s="579"/>
      <c r="H3400" s="325"/>
    </row>
    <row r="3401" spans="1:8">
      <c r="A3401" s="225"/>
      <c r="B3401" s="580"/>
      <c r="C3401" s="579"/>
      <c r="H3401" s="325"/>
    </row>
    <row r="3402" spans="1:8">
      <c r="A3402" s="225"/>
      <c r="B3402" s="580"/>
      <c r="C3402" s="579"/>
      <c r="H3402" s="325"/>
    </row>
    <row r="3403" spans="1:8">
      <c r="A3403" s="225"/>
      <c r="B3403" s="580"/>
      <c r="C3403" s="579"/>
      <c r="H3403" s="325"/>
    </row>
    <row r="3404" spans="1:8">
      <c r="A3404" s="225"/>
      <c r="B3404" s="580"/>
      <c r="C3404" s="579"/>
      <c r="H3404" s="325"/>
    </row>
    <row r="3405" spans="1:8">
      <c r="A3405" s="225"/>
      <c r="B3405" s="580"/>
      <c r="C3405" s="579"/>
      <c r="H3405" s="325"/>
    </row>
    <row r="3406" spans="1:8">
      <c r="A3406" s="225"/>
      <c r="B3406" s="580"/>
      <c r="C3406" s="579"/>
      <c r="H3406" s="325"/>
    </row>
    <row r="3407" spans="1:8">
      <c r="A3407" s="225"/>
      <c r="B3407" s="580"/>
      <c r="C3407" s="579"/>
      <c r="H3407" s="325"/>
    </row>
    <row r="3408" spans="1:8">
      <c r="A3408" s="225"/>
      <c r="B3408" s="580"/>
      <c r="C3408" s="579"/>
      <c r="H3408" s="325"/>
    </row>
    <row r="3409" spans="1:8">
      <c r="A3409" s="225"/>
      <c r="B3409" s="580"/>
      <c r="C3409" s="579"/>
      <c r="H3409" s="325"/>
    </row>
    <row r="3410" spans="1:8">
      <c r="A3410" s="225"/>
      <c r="B3410" s="580"/>
      <c r="C3410" s="579"/>
      <c r="H3410" s="325"/>
    </row>
    <row r="3411" spans="1:8">
      <c r="A3411" s="225"/>
      <c r="B3411" s="580"/>
      <c r="C3411" s="579"/>
      <c r="H3411" s="325"/>
    </row>
    <row r="3412" spans="1:8">
      <c r="A3412" s="225"/>
      <c r="B3412" s="580"/>
      <c r="C3412" s="579"/>
      <c r="H3412" s="325"/>
    </row>
    <row r="3413" spans="1:8">
      <c r="A3413" s="225"/>
      <c r="B3413" s="580"/>
      <c r="C3413" s="579"/>
      <c r="H3413" s="325"/>
    </row>
    <row r="3414" spans="1:8">
      <c r="A3414" s="225"/>
      <c r="B3414" s="580"/>
      <c r="C3414" s="579"/>
      <c r="H3414" s="325"/>
    </row>
    <row r="3415" spans="1:8">
      <c r="A3415" s="225"/>
      <c r="B3415" s="580"/>
      <c r="C3415" s="579"/>
      <c r="H3415" s="325"/>
    </row>
    <row r="3416" spans="1:8">
      <c r="A3416" s="225"/>
      <c r="B3416" s="580"/>
      <c r="C3416" s="579"/>
      <c r="H3416" s="325"/>
    </row>
    <row r="3417" spans="1:8">
      <c r="A3417" s="225"/>
      <c r="B3417" s="580"/>
      <c r="C3417" s="579"/>
      <c r="H3417" s="325"/>
    </row>
    <row r="3418" spans="1:8">
      <c r="A3418" s="225"/>
      <c r="B3418" s="580"/>
      <c r="C3418" s="579"/>
      <c r="H3418" s="325"/>
    </row>
    <row r="3419" spans="1:8">
      <c r="A3419" s="225"/>
      <c r="B3419" s="580"/>
      <c r="C3419" s="579"/>
      <c r="H3419" s="325"/>
    </row>
    <row r="3420" spans="1:8">
      <c r="A3420" s="225"/>
      <c r="B3420" s="580"/>
      <c r="C3420" s="579"/>
      <c r="H3420" s="325"/>
    </row>
    <row r="3421" spans="1:8">
      <c r="A3421" s="225"/>
      <c r="B3421" s="580"/>
      <c r="C3421" s="579"/>
      <c r="H3421" s="325"/>
    </row>
    <row r="3422" spans="1:8">
      <c r="A3422" s="225"/>
      <c r="B3422" s="580"/>
      <c r="C3422" s="579"/>
      <c r="H3422" s="325"/>
    </row>
    <row r="3423" spans="1:8">
      <c r="A3423" s="225"/>
      <c r="B3423" s="580"/>
      <c r="C3423" s="579"/>
      <c r="H3423" s="325"/>
    </row>
    <row r="3424" spans="1:8">
      <c r="A3424" s="225"/>
      <c r="B3424" s="580"/>
      <c r="C3424" s="579"/>
      <c r="H3424" s="325"/>
    </row>
    <row r="3425" spans="1:8">
      <c r="A3425" s="225"/>
      <c r="B3425" s="580"/>
      <c r="C3425" s="579"/>
      <c r="H3425" s="325"/>
    </row>
    <row r="3426" spans="1:8">
      <c r="A3426" s="225"/>
      <c r="B3426" s="580"/>
      <c r="C3426" s="579"/>
      <c r="H3426" s="325"/>
    </row>
    <row r="3427" spans="1:8">
      <c r="A3427" s="225"/>
      <c r="B3427" s="580"/>
      <c r="C3427" s="579"/>
      <c r="H3427" s="325"/>
    </row>
    <row r="3428" spans="1:8">
      <c r="A3428" s="225"/>
      <c r="B3428" s="580"/>
      <c r="C3428" s="579"/>
      <c r="H3428" s="325"/>
    </row>
    <row r="3429" spans="1:8">
      <c r="A3429" s="225"/>
      <c r="B3429" s="580"/>
      <c r="C3429" s="579"/>
      <c r="H3429" s="325"/>
    </row>
    <row r="3430" spans="1:8">
      <c r="A3430" s="225"/>
      <c r="B3430" s="580"/>
      <c r="C3430" s="579"/>
      <c r="H3430" s="325"/>
    </row>
    <row r="3431" spans="1:8">
      <c r="A3431" s="225"/>
      <c r="B3431" s="580"/>
      <c r="C3431" s="579"/>
      <c r="H3431" s="325"/>
    </row>
    <row r="3432" spans="1:8">
      <c r="A3432" s="225"/>
      <c r="B3432" s="580"/>
      <c r="C3432" s="579"/>
      <c r="H3432" s="325"/>
    </row>
    <row r="3433" spans="1:8">
      <c r="A3433" s="225"/>
      <c r="B3433" s="580"/>
      <c r="C3433" s="579"/>
      <c r="H3433" s="325"/>
    </row>
    <row r="3434" spans="1:8">
      <c r="A3434" s="225"/>
      <c r="B3434" s="580"/>
      <c r="C3434" s="579"/>
      <c r="H3434" s="325"/>
    </row>
    <row r="3435" spans="1:8">
      <c r="A3435" s="225"/>
      <c r="B3435" s="580"/>
      <c r="C3435" s="579"/>
      <c r="H3435" s="325"/>
    </row>
    <row r="3436" spans="1:8">
      <c r="A3436" s="225"/>
      <c r="B3436" s="580"/>
      <c r="C3436" s="579"/>
      <c r="H3436" s="325"/>
    </row>
    <row r="3437" spans="1:8">
      <c r="A3437" s="225"/>
      <c r="B3437" s="580"/>
      <c r="C3437" s="579"/>
      <c r="H3437" s="325"/>
    </row>
    <row r="3438" spans="1:8">
      <c r="A3438" s="225"/>
      <c r="B3438" s="580"/>
      <c r="C3438" s="579"/>
      <c r="H3438" s="325"/>
    </row>
    <row r="3439" spans="1:8">
      <c r="A3439" s="225"/>
      <c r="B3439" s="580"/>
      <c r="C3439" s="579"/>
      <c r="H3439" s="325"/>
    </row>
    <row r="3440" spans="1:8">
      <c r="A3440" s="225"/>
      <c r="B3440" s="580"/>
      <c r="C3440" s="579"/>
      <c r="H3440" s="325"/>
    </row>
    <row r="3441" spans="1:8">
      <c r="A3441" s="225"/>
      <c r="B3441" s="580"/>
      <c r="C3441" s="579"/>
      <c r="H3441" s="325"/>
    </row>
    <row r="3442" spans="1:8">
      <c r="A3442" s="225"/>
      <c r="B3442" s="580"/>
      <c r="C3442" s="579"/>
      <c r="H3442" s="325"/>
    </row>
    <row r="3443" spans="1:8">
      <c r="A3443" s="225"/>
      <c r="B3443" s="580"/>
      <c r="C3443" s="579"/>
      <c r="H3443" s="325"/>
    </row>
    <row r="3444" spans="1:8">
      <c r="A3444" s="225"/>
      <c r="B3444" s="580"/>
      <c r="C3444" s="579"/>
      <c r="H3444" s="325"/>
    </row>
    <row r="3445" spans="1:8">
      <c r="A3445" s="225"/>
      <c r="B3445" s="580"/>
      <c r="C3445" s="579"/>
      <c r="H3445" s="325"/>
    </row>
    <row r="3446" spans="1:8">
      <c r="A3446" s="225"/>
      <c r="B3446" s="580"/>
      <c r="C3446" s="579"/>
      <c r="H3446" s="325"/>
    </row>
    <row r="3447" spans="1:8">
      <c r="A3447" s="225"/>
      <c r="B3447" s="580"/>
      <c r="C3447" s="579"/>
      <c r="H3447" s="325"/>
    </row>
    <row r="3448" spans="1:8">
      <c r="A3448" s="225"/>
      <c r="B3448" s="580"/>
      <c r="C3448" s="579"/>
      <c r="H3448" s="325"/>
    </row>
    <row r="3449" spans="1:8">
      <c r="A3449" s="225"/>
      <c r="B3449" s="580"/>
      <c r="C3449" s="579"/>
      <c r="H3449" s="325"/>
    </row>
    <row r="3450" spans="1:8">
      <c r="A3450" s="225"/>
      <c r="B3450" s="580"/>
      <c r="C3450" s="579"/>
      <c r="H3450" s="325"/>
    </row>
    <row r="3451" spans="1:8">
      <c r="A3451" s="225"/>
      <c r="B3451" s="580"/>
      <c r="C3451" s="579"/>
      <c r="H3451" s="325"/>
    </row>
    <row r="3452" spans="1:8">
      <c r="A3452" s="225"/>
      <c r="B3452" s="580"/>
      <c r="C3452" s="579"/>
      <c r="H3452" s="325"/>
    </row>
    <row r="3453" spans="1:8">
      <c r="A3453" s="225"/>
      <c r="B3453" s="580"/>
      <c r="C3453" s="579"/>
      <c r="H3453" s="325"/>
    </row>
    <row r="3454" spans="1:8">
      <c r="A3454" s="225"/>
      <c r="B3454" s="580"/>
      <c r="C3454" s="579"/>
      <c r="H3454" s="325"/>
    </row>
    <row r="3455" spans="1:8">
      <c r="A3455" s="225"/>
      <c r="B3455" s="580"/>
      <c r="C3455" s="579"/>
      <c r="H3455" s="325"/>
    </row>
    <row r="3456" spans="1:8">
      <c r="A3456" s="225"/>
      <c r="B3456" s="580"/>
      <c r="C3456" s="579"/>
      <c r="H3456" s="325"/>
    </row>
    <row r="3457" spans="1:8">
      <c r="A3457" s="225"/>
      <c r="B3457" s="580"/>
      <c r="C3457" s="579"/>
      <c r="H3457" s="325"/>
    </row>
    <row r="3458" spans="1:8">
      <c r="A3458" s="225"/>
      <c r="B3458" s="580"/>
      <c r="C3458" s="579"/>
      <c r="H3458" s="325"/>
    </row>
    <row r="3459" spans="1:8">
      <c r="A3459" s="225"/>
      <c r="B3459" s="580"/>
      <c r="C3459" s="579"/>
      <c r="H3459" s="325"/>
    </row>
    <row r="3460" spans="1:8">
      <c r="A3460" s="225"/>
      <c r="B3460" s="580"/>
      <c r="C3460" s="579"/>
      <c r="H3460" s="325"/>
    </row>
    <row r="3461" spans="1:8">
      <c r="A3461" s="225"/>
      <c r="B3461" s="580"/>
      <c r="C3461" s="579"/>
      <c r="H3461" s="325"/>
    </row>
    <row r="3462" spans="1:8">
      <c r="A3462" s="225"/>
      <c r="B3462" s="580"/>
      <c r="C3462" s="579"/>
      <c r="H3462" s="325"/>
    </row>
    <row r="3463" spans="1:8">
      <c r="A3463" s="225"/>
      <c r="B3463" s="580"/>
      <c r="C3463" s="579"/>
      <c r="H3463" s="325"/>
    </row>
    <row r="3464" spans="1:8">
      <c r="A3464" s="225"/>
      <c r="B3464" s="580"/>
      <c r="C3464" s="579"/>
      <c r="H3464" s="325"/>
    </row>
    <row r="3465" spans="1:8">
      <c r="A3465" s="225"/>
      <c r="B3465" s="580"/>
      <c r="C3465" s="579"/>
      <c r="H3465" s="325"/>
    </row>
    <row r="3466" spans="1:8">
      <c r="A3466" s="225"/>
      <c r="B3466" s="580"/>
      <c r="C3466" s="579"/>
      <c r="H3466" s="325"/>
    </row>
    <row r="3467" spans="1:8">
      <c r="A3467" s="225"/>
      <c r="B3467" s="580"/>
      <c r="C3467" s="579"/>
      <c r="H3467" s="325"/>
    </row>
    <row r="3468" spans="1:8">
      <c r="A3468" s="225"/>
      <c r="B3468" s="580"/>
      <c r="C3468" s="579"/>
      <c r="H3468" s="325"/>
    </row>
    <row r="3469" spans="1:8">
      <c r="A3469" s="225"/>
      <c r="B3469" s="580"/>
      <c r="C3469" s="579"/>
      <c r="H3469" s="325"/>
    </row>
    <row r="3470" spans="1:8">
      <c r="A3470" s="225"/>
      <c r="B3470" s="580"/>
      <c r="C3470" s="579"/>
      <c r="H3470" s="325"/>
    </row>
    <row r="3471" spans="1:8">
      <c r="A3471" s="225"/>
      <c r="B3471" s="580"/>
      <c r="C3471" s="579"/>
      <c r="H3471" s="325"/>
    </row>
    <row r="3472" spans="1:8">
      <c r="A3472" s="225"/>
      <c r="B3472" s="580"/>
      <c r="C3472" s="579"/>
      <c r="H3472" s="325"/>
    </row>
    <row r="3473" spans="1:8">
      <c r="A3473" s="225"/>
      <c r="B3473" s="580"/>
      <c r="C3473" s="579"/>
      <c r="H3473" s="325"/>
    </row>
    <row r="3474" spans="1:8">
      <c r="A3474" s="225"/>
      <c r="B3474" s="580"/>
      <c r="C3474" s="579"/>
      <c r="H3474" s="325"/>
    </row>
    <row r="3475" spans="1:8">
      <c r="A3475" s="225"/>
      <c r="B3475" s="580"/>
      <c r="C3475" s="579"/>
      <c r="H3475" s="325"/>
    </row>
    <row r="3476" spans="1:8">
      <c r="A3476" s="225"/>
      <c r="B3476" s="580"/>
      <c r="C3476" s="579"/>
      <c r="H3476" s="325"/>
    </row>
    <row r="3477" spans="1:8">
      <c r="A3477" s="225"/>
      <c r="B3477" s="580"/>
      <c r="C3477" s="579"/>
      <c r="H3477" s="325"/>
    </row>
    <row r="3478" spans="1:8">
      <c r="A3478" s="225"/>
      <c r="B3478" s="580"/>
      <c r="C3478" s="579"/>
      <c r="H3478" s="325"/>
    </row>
    <row r="3479" spans="1:8">
      <c r="A3479" s="225"/>
      <c r="B3479" s="580"/>
      <c r="C3479" s="579"/>
      <c r="H3479" s="325"/>
    </row>
    <row r="3480" spans="1:8">
      <c r="A3480" s="225"/>
      <c r="B3480" s="580"/>
      <c r="C3480" s="579"/>
      <c r="H3480" s="325"/>
    </row>
    <row r="3481" spans="1:8">
      <c r="A3481" s="225"/>
      <c r="B3481" s="580"/>
      <c r="C3481" s="579"/>
      <c r="H3481" s="325"/>
    </row>
    <row r="3482" spans="1:8">
      <c r="A3482" s="225"/>
      <c r="B3482" s="580"/>
      <c r="C3482" s="579"/>
      <c r="H3482" s="325"/>
    </row>
    <row r="3483" spans="1:8">
      <c r="A3483" s="225"/>
      <c r="B3483" s="580"/>
      <c r="C3483" s="579"/>
      <c r="H3483" s="325"/>
    </row>
    <row r="3484" spans="1:8">
      <c r="A3484" s="225"/>
      <c r="B3484" s="580"/>
      <c r="C3484" s="579"/>
      <c r="H3484" s="325"/>
    </row>
    <row r="3485" spans="1:8">
      <c r="A3485" s="225"/>
      <c r="B3485" s="580"/>
      <c r="C3485" s="579"/>
      <c r="H3485" s="325"/>
    </row>
    <row r="3486" spans="1:8">
      <c r="A3486" s="225"/>
      <c r="B3486" s="580"/>
      <c r="C3486" s="579"/>
      <c r="H3486" s="325"/>
    </row>
    <row r="3487" spans="1:8">
      <c r="A3487" s="225"/>
      <c r="B3487" s="580"/>
      <c r="C3487" s="579"/>
      <c r="H3487" s="325"/>
    </row>
    <row r="3488" spans="1:8">
      <c r="A3488" s="225"/>
      <c r="B3488" s="580"/>
      <c r="C3488" s="579"/>
      <c r="H3488" s="325"/>
    </row>
    <row r="3489" spans="1:8">
      <c r="A3489" s="225"/>
      <c r="B3489" s="580"/>
      <c r="C3489" s="579"/>
      <c r="H3489" s="325"/>
    </row>
    <row r="3490" spans="1:8">
      <c r="A3490" s="225"/>
      <c r="B3490" s="580"/>
      <c r="C3490" s="579"/>
      <c r="H3490" s="325"/>
    </row>
    <row r="3491" spans="1:8">
      <c r="A3491" s="225"/>
      <c r="B3491" s="580"/>
      <c r="C3491" s="579"/>
      <c r="H3491" s="325"/>
    </row>
    <row r="3492" spans="1:8">
      <c r="A3492" s="225"/>
      <c r="B3492" s="580"/>
      <c r="C3492" s="579"/>
      <c r="H3492" s="325"/>
    </row>
    <row r="3493" spans="1:8">
      <c r="A3493" s="225"/>
      <c r="B3493" s="580"/>
      <c r="C3493" s="579"/>
      <c r="H3493" s="325"/>
    </row>
    <row r="3494" spans="1:8">
      <c r="A3494" s="225"/>
      <c r="B3494" s="580"/>
      <c r="C3494" s="579"/>
      <c r="H3494" s="325"/>
    </row>
    <row r="3495" spans="1:8">
      <c r="A3495" s="225"/>
      <c r="B3495" s="580"/>
      <c r="C3495" s="579"/>
      <c r="H3495" s="325"/>
    </row>
    <row r="3496" spans="1:8">
      <c r="A3496" s="225"/>
      <c r="B3496" s="580"/>
      <c r="C3496" s="579"/>
      <c r="H3496" s="325"/>
    </row>
    <row r="3497" spans="1:8">
      <c r="A3497" s="225"/>
      <c r="B3497" s="580"/>
      <c r="C3497" s="579"/>
      <c r="H3497" s="325"/>
    </row>
    <row r="3498" spans="1:8">
      <c r="A3498" s="225"/>
      <c r="B3498" s="580"/>
      <c r="C3498" s="579"/>
      <c r="H3498" s="325"/>
    </row>
    <row r="3499" spans="1:8">
      <c r="A3499" s="225"/>
      <c r="B3499" s="580"/>
      <c r="C3499" s="579"/>
      <c r="H3499" s="325"/>
    </row>
    <row r="3500" spans="1:8">
      <c r="A3500" s="225"/>
      <c r="B3500" s="580"/>
      <c r="C3500" s="579"/>
      <c r="H3500" s="325"/>
    </row>
    <row r="3501" spans="1:8">
      <c r="A3501" s="225"/>
      <c r="B3501" s="580"/>
      <c r="C3501" s="579"/>
      <c r="H3501" s="325"/>
    </row>
    <row r="3502" spans="1:8">
      <c r="A3502" s="225"/>
      <c r="B3502" s="580"/>
      <c r="C3502" s="579"/>
      <c r="H3502" s="325"/>
    </row>
    <row r="3503" spans="1:8">
      <c r="A3503" s="225"/>
      <c r="B3503" s="580"/>
      <c r="C3503" s="579"/>
      <c r="H3503" s="325"/>
    </row>
    <row r="3504" spans="1:8">
      <c r="A3504" s="225"/>
      <c r="B3504" s="580"/>
      <c r="C3504" s="579"/>
      <c r="H3504" s="325"/>
    </row>
    <row r="3505" spans="1:8">
      <c r="A3505" s="225"/>
      <c r="B3505" s="580"/>
      <c r="C3505" s="579"/>
      <c r="H3505" s="325"/>
    </row>
    <row r="3506" spans="1:8">
      <c r="A3506" s="225"/>
      <c r="B3506" s="580"/>
      <c r="C3506" s="579"/>
      <c r="H3506" s="325"/>
    </row>
    <row r="3507" spans="1:8">
      <c r="A3507" s="225"/>
      <c r="B3507" s="580"/>
      <c r="C3507" s="579"/>
      <c r="H3507" s="325"/>
    </row>
    <row r="3508" spans="1:8">
      <c r="A3508" s="225"/>
      <c r="B3508" s="580"/>
      <c r="C3508" s="579"/>
      <c r="H3508" s="325"/>
    </row>
    <row r="3509" spans="1:8">
      <c r="A3509" s="225"/>
      <c r="B3509" s="580"/>
      <c r="C3509" s="579"/>
      <c r="H3509" s="325"/>
    </row>
    <row r="3510" spans="1:8">
      <c r="A3510" s="225"/>
      <c r="B3510" s="580"/>
      <c r="C3510" s="579"/>
      <c r="H3510" s="325"/>
    </row>
    <row r="3511" spans="1:8">
      <c r="A3511" s="225"/>
      <c r="B3511" s="580"/>
      <c r="C3511" s="579"/>
      <c r="H3511" s="325"/>
    </row>
    <row r="3512" spans="1:8">
      <c r="A3512" s="225"/>
      <c r="B3512" s="580"/>
      <c r="C3512" s="579"/>
      <c r="H3512" s="325"/>
    </row>
    <row r="3513" spans="1:8">
      <c r="A3513" s="225"/>
      <c r="B3513" s="580"/>
      <c r="C3513" s="579"/>
      <c r="H3513" s="325"/>
    </row>
    <row r="3514" spans="1:8">
      <c r="A3514" s="225"/>
      <c r="B3514" s="580"/>
      <c r="C3514" s="579"/>
      <c r="H3514" s="325"/>
    </row>
    <row r="3515" spans="1:8">
      <c r="A3515" s="225"/>
      <c r="B3515" s="580"/>
      <c r="C3515" s="579"/>
      <c r="H3515" s="325"/>
    </row>
    <row r="3516" spans="1:8">
      <c r="A3516" s="225"/>
      <c r="B3516" s="580"/>
      <c r="C3516" s="579"/>
      <c r="H3516" s="325"/>
    </row>
    <row r="3517" spans="1:8">
      <c r="A3517" s="225"/>
      <c r="B3517" s="580"/>
      <c r="C3517" s="579"/>
      <c r="H3517" s="325"/>
    </row>
    <row r="3518" spans="1:8">
      <c r="A3518" s="225"/>
      <c r="B3518" s="580"/>
      <c r="C3518" s="579"/>
      <c r="H3518" s="325"/>
    </row>
    <row r="3519" spans="1:8">
      <c r="A3519" s="225"/>
      <c r="B3519" s="580"/>
      <c r="C3519" s="579"/>
      <c r="H3519" s="325"/>
    </row>
    <row r="3520" spans="1:8">
      <c r="A3520" s="225"/>
      <c r="B3520" s="580"/>
      <c r="C3520" s="579"/>
      <c r="H3520" s="325"/>
    </row>
    <row r="3521" spans="1:8">
      <c r="A3521" s="225"/>
      <c r="B3521" s="580"/>
      <c r="C3521" s="579"/>
      <c r="H3521" s="325"/>
    </row>
    <row r="3522" spans="1:8">
      <c r="A3522" s="225"/>
      <c r="B3522" s="580"/>
      <c r="C3522" s="579"/>
      <c r="H3522" s="325"/>
    </row>
    <row r="3523" spans="1:8">
      <c r="A3523" s="225"/>
      <c r="B3523" s="580"/>
      <c r="C3523" s="579"/>
      <c r="H3523" s="325"/>
    </row>
    <row r="3524" spans="1:8">
      <c r="A3524" s="225"/>
      <c r="B3524" s="580"/>
      <c r="C3524" s="579"/>
      <c r="H3524" s="325"/>
    </row>
    <row r="3525" spans="1:8">
      <c r="A3525" s="225"/>
      <c r="B3525" s="580"/>
      <c r="C3525" s="579"/>
      <c r="H3525" s="325"/>
    </row>
    <row r="3526" spans="1:8">
      <c r="A3526" s="225"/>
      <c r="B3526" s="580"/>
      <c r="C3526" s="579"/>
      <c r="H3526" s="325"/>
    </row>
    <row r="3527" spans="1:8">
      <c r="A3527" s="225"/>
      <c r="B3527" s="580"/>
      <c r="C3527" s="579"/>
      <c r="H3527" s="325"/>
    </row>
    <row r="3528" spans="1:8">
      <c r="A3528" s="225"/>
      <c r="B3528" s="580"/>
      <c r="C3528" s="579"/>
      <c r="H3528" s="325"/>
    </row>
    <row r="3529" spans="1:8">
      <c r="A3529" s="225"/>
      <c r="B3529" s="580"/>
      <c r="C3529" s="579"/>
      <c r="H3529" s="325"/>
    </row>
    <row r="3530" spans="1:8">
      <c r="A3530" s="225"/>
      <c r="B3530" s="580"/>
      <c r="C3530" s="579"/>
      <c r="H3530" s="325"/>
    </row>
    <row r="3531" spans="1:8">
      <c r="A3531" s="225"/>
      <c r="B3531" s="580"/>
      <c r="C3531" s="579"/>
      <c r="H3531" s="325"/>
    </row>
    <row r="3532" spans="1:8">
      <c r="A3532" s="225"/>
      <c r="B3532" s="580"/>
      <c r="C3532" s="579"/>
      <c r="H3532" s="325"/>
    </row>
    <row r="3533" spans="1:8">
      <c r="A3533" s="225"/>
      <c r="B3533" s="580"/>
      <c r="C3533" s="579"/>
      <c r="H3533" s="325"/>
    </row>
    <row r="3534" spans="1:8">
      <c r="A3534" s="225"/>
      <c r="B3534" s="580"/>
      <c r="C3534" s="579"/>
      <c r="H3534" s="325"/>
    </row>
    <row r="3535" spans="1:8">
      <c r="A3535" s="225"/>
      <c r="B3535" s="580"/>
      <c r="C3535" s="579"/>
      <c r="H3535" s="325"/>
    </row>
    <row r="3536" spans="1:8">
      <c r="A3536" s="225"/>
      <c r="B3536" s="580"/>
      <c r="C3536" s="579"/>
      <c r="H3536" s="325"/>
    </row>
    <row r="3537" spans="1:8">
      <c r="A3537" s="225"/>
      <c r="B3537" s="580"/>
      <c r="C3537" s="579"/>
      <c r="H3537" s="325"/>
    </row>
    <row r="3538" spans="1:8">
      <c r="A3538" s="225"/>
      <c r="B3538" s="580"/>
      <c r="C3538" s="579"/>
      <c r="H3538" s="325"/>
    </row>
    <row r="3539" spans="1:8">
      <c r="A3539" s="225"/>
      <c r="B3539" s="580"/>
      <c r="C3539" s="579"/>
      <c r="H3539" s="325"/>
    </row>
    <row r="3540" spans="1:8">
      <c r="A3540" s="225"/>
      <c r="B3540" s="580"/>
      <c r="C3540" s="579"/>
      <c r="H3540" s="325"/>
    </row>
    <row r="3541" spans="1:8">
      <c r="A3541" s="225"/>
      <c r="B3541" s="580"/>
      <c r="C3541" s="579"/>
      <c r="H3541" s="325"/>
    </row>
    <row r="3542" spans="1:8">
      <c r="A3542" s="225"/>
      <c r="B3542" s="580"/>
      <c r="C3542" s="579"/>
      <c r="H3542" s="325"/>
    </row>
    <row r="3543" spans="1:8">
      <c r="A3543" s="225"/>
      <c r="B3543" s="580"/>
      <c r="C3543" s="579"/>
      <c r="H3543" s="325"/>
    </row>
    <row r="3544" spans="1:8">
      <c r="A3544" s="225"/>
      <c r="B3544" s="580"/>
      <c r="C3544" s="579"/>
      <c r="H3544" s="325"/>
    </row>
    <row r="3545" spans="1:8">
      <c r="A3545" s="225"/>
      <c r="B3545" s="580"/>
      <c r="C3545" s="579"/>
      <c r="H3545" s="325"/>
    </row>
    <row r="3546" spans="1:8">
      <c r="A3546" s="225"/>
      <c r="B3546" s="580"/>
      <c r="C3546" s="579"/>
      <c r="H3546" s="325"/>
    </row>
    <row r="3547" spans="1:8">
      <c r="A3547" s="225"/>
      <c r="B3547" s="580"/>
      <c r="C3547" s="579"/>
      <c r="H3547" s="325"/>
    </row>
    <row r="3548" spans="1:8">
      <c r="A3548" s="225"/>
      <c r="B3548" s="580"/>
      <c r="C3548" s="579"/>
      <c r="H3548" s="325"/>
    </row>
    <row r="3549" spans="1:8">
      <c r="A3549" s="225"/>
      <c r="B3549" s="580"/>
      <c r="C3549" s="579"/>
      <c r="H3549" s="325"/>
    </row>
    <row r="3550" spans="1:8">
      <c r="A3550" s="225"/>
      <c r="B3550" s="580"/>
      <c r="C3550" s="579"/>
      <c r="H3550" s="325"/>
    </row>
    <row r="3551" spans="1:8">
      <c r="A3551" s="225"/>
      <c r="B3551" s="580"/>
      <c r="C3551" s="579"/>
      <c r="H3551" s="325"/>
    </row>
    <row r="3552" spans="1:8">
      <c r="A3552" s="225"/>
      <c r="B3552" s="580"/>
      <c r="C3552" s="579"/>
      <c r="H3552" s="325"/>
    </row>
    <row r="3553" spans="1:8">
      <c r="A3553" s="225"/>
      <c r="B3553" s="580"/>
      <c r="C3553" s="579"/>
      <c r="H3553" s="325"/>
    </row>
    <row r="3554" spans="1:8">
      <c r="A3554" s="225"/>
      <c r="B3554" s="580"/>
      <c r="C3554" s="579"/>
      <c r="H3554" s="325"/>
    </row>
    <row r="3555" spans="1:8">
      <c r="A3555" s="225"/>
      <c r="B3555" s="580"/>
      <c r="C3555" s="579"/>
      <c r="H3555" s="325"/>
    </row>
    <row r="3556" spans="1:8">
      <c r="A3556" s="225"/>
      <c r="B3556" s="580"/>
      <c r="C3556" s="579"/>
      <c r="H3556" s="325"/>
    </row>
    <row r="3557" spans="1:8">
      <c r="A3557" s="225"/>
      <c r="B3557" s="580"/>
      <c r="C3557" s="579"/>
      <c r="H3557" s="325"/>
    </row>
    <row r="3558" spans="1:8">
      <c r="A3558" s="225"/>
      <c r="B3558" s="580"/>
      <c r="C3558" s="579"/>
      <c r="H3558" s="325"/>
    </row>
    <row r="3559" spans="1:8">
      <c r="A3559" s="225"/>
      <c r="B3559" s="580"/>
      <c r="C3559" s="579"/>
      <c r="H3559" s="325"/>
    </row>
    <row r="3560" spans="1:8">
      <c r="A3560" s="225"/>
      <c r="B3560" s="580"/>
      <c r="C3560" s="579"/>
      <c r="H3560" s="325"/>
    </row>
    <row r="3561" spans="1:8">
      <c r="A3561" s="225"/>
      <c r="B3561" s="580"/>
      <c r="C3561" s="579"/>
      <c r="H3561" s="325"/>
    </row>
    <row r="3562" spans="1:8">
      <c r="A3562" s="225"/>
      <c r="B3562" s="580"/>
      <c r="C3562" s="579"/>
      <c r="H3562" s="325"/>
    </row>
    <row r="3563" spans="1:8">
      <c r="A3563" s="225"/>
      <c r="B3563" s="580"/>
      <c r="C3563" s="579"/>
      <c r="H3563" s="325"/>
    </row>
    <row r="3564" spans="1:8">
      <c r="A3564" s="225"/>
      <c r="B3564" s="580"/>
      <c r="C3564" s="579"/>
      <c r="H3564" s="325"/>
    </row>
    <row r="3565" spans="1:8">
      <c r="A3565" s="225"/>
      <c r="B3565" s="580"/>
      <c r="C3565" s="579"/>
      <c r="H3565" s="325"/>
    </row>
    <row r="3566" spans="1:8">
      <c r="A3566" s="225"/>
      <c r="B3566" s="580"/>
      <c r="C3566" s="579"/>
      <c r="H3566" s="325"/>
    </row>
    <row r="3567" spans="1:8">
      <c r="A3567" s="225"/>
      <c r="B3567" s="580"/>
      <c r="C3567" s="579"/>
      <c r="H3567" s="325"/>
    </row>
    <row r="3568" spans="1:8">
      <c r="A3568" s="225"/>
      <c r="B3568" s="580"/>
      <c r="C3568" s="579"/>
      <c r="H3568" s="325"/>
    </row>
    <row r="3569" spans="1:8">
      <c r="A3569" s="225"/>
      <c r="B3569" s="580"/>
      <c r="C3569" s="579"/>
      <c r="H3569" s="325"/>
    </row>
    <row r="3570" spans="1:8">
      <c r="A3570" s="225"/>
      <c r="B3570" s="580"/>
      <c r="C3570" s="579"/>
      <c r="H3570" s="325"/>
    </row>
    <row r="3571" spans="1:8">
      <c r="A3571" s="225"/>
      <c r="B3571" s="580"/>
      <c r="C3571" s="579"/>
      <c r="H3571" s="325"/>
    </row>
    <row r="3572" spans="1:8">
      <c r="A3572" s="225"/>
      <c r="B3572" s="580"/>
      <c r="C3572" s="579"/>
      <c r="H3572" s="325"/>
    </row>
    <row r="3573" spans="1:8">
      <c r="A3573" s="225"/>
      <c r="B3573" s="580"/>
      <c r="C3573" s="579"/>
      <c r="H3573" s="325"/>
    </row>
    <row r="3574" spans="1:8">
      <c r="A3574" s="225"/>
      <c r="B3574" s="580"/>
      <c r="C3574" s="579"/>
      <c r="H3574" s="325"/>
    </row>
    <row r="3575" spans="1:8">
      <c r="A3575" s="225"/>
      <c r="B3575" s="580"/>
      <c r="C3575" s="579"/>
      <c r="H3575" s="325"/>
    </row>
    <row r="3576" spans="1:8">
      <c r="A3576" s="225"/>
      <c r="B3576" s="580"/>
      <c r="C3576" s="579"/>
      <c r="H3576" s="325"/>
    </row>
    <row r="3577" spans="1:8">
      <c r="A3577" s="225"/>
      <c r="B3577" s="580"/>
      <c r="C3577" s="579"/>
      <c r="H3577" s="325"/>
    </row>
    <row r="3578" spans="1:8">
      <c r="A3578" s="225"/>
      <c r="B3578" s="580"/>
      <c r="C3578" s="579"/>
      <c r="H3578" s="325"/>
    </row>
    <row r="3579" spans="1:8">
      <c r="A3579" s="225"/>
      <c r="B3579" s="580"/>
      <c r="C3579" s="579"/>
      <c r="H3579" s="325"/>
    </row>
    <row r="3580" spans="1:8">
      <c r="A3580" s="225"/>
      <c r="B3580" s="580"/>
      <c r="C3580" s="579"/>
      <c r="H3580" s="325"/>
    </row>
    <row r="3581" spans="1:8">
      <c r="A3581" s="225"/>
      <c r="B3581" s="580"/>
      <c r="C3581" s="579"/>
      <c r="H3581" s="325"/>
    </row>
    <row r="3582" spans="1:8">
      <c r="A3582" s="225"/>
      <c r="B3582" s="580"/>
      <c r="C3582" s="579"/>
      <c r="H3582" s="325"/>
    </row>
    <row r="3583" spans="1:8">
      <c r="A3583" s="225"/>
      <c r="B3583" s="580"/>
      <c r="C3583" s="579"/>
      <c r="H3583" s="325"/>
    </row>
    <row r="3584" spans="1:8">
      <c r="A3584" s="225"/>
      <c r="B3584" s="580"/>
      <c r="C3584" s="579"/>
      <c r="H3584" s="325"/>
    </row>
    <row r="3585" spans="1:8">
      <c r="A3585" s="225"/>
      <c r="B3585" s="580"/>
      <c r="C3585" s="579"/>
      <c r="H3585" s="325"/>
    </row>
    <row r="3586" spans="1:8">
      <c r="A3586" s="225"/>
      <c r="B3586" s="580"/>
      <c r="C3586" s="579"/>
      <c r="H3586" s="325"/>
    </row>
    <row r="3587" spans="1:8">
      <c r="A3587" s="225"/>
      <c r="B3587" s="580"/>
      <c r="C3587" s="579"/>
      <c r="H3587" s="325"/>
    </row>
    <row r="3588" spans="1:8">
      <c r="A3588" s="225"/>
      <c r="B3588" s="580"/>
      <c r="C3588" s="579"/>
      <c r="H3588" s="325"/>
    </row>
    <row r="3589" spans="1:8">
      <c r="A3589" s="225"/>
      <c r="B3589" s="580"/>
      <c r="C3589" s="579"/>
      <c r="H3589" s="325"/>
    </row>
    <row r="3590" spans="1:8">
      <c r="A3590" s="225"/>
      <c r="B3590" s="580"/>
      <c r="C3590" s="579"/>
      <c r="H3590" s="325"/>
    </row>
    <row r="3591" spans="1:8">
      <c r="A3591" s="225"/>
      <c r="B3591" s="580"/>
      <c r="C3591" s="579"/>
      <c r="H3591" s="325"/>
    </row>
    <row r="3592" spans="1:8">
      <c r="A3592" s="225"/>
      <c r="B3592" s="580"/>
      <c r="C3592" s="579"/>
      <c r="H3592" s="325"/>
    </row>
    <row r="3593" spans="1:8">
      <c r="A3593" s="225"/>
      <c r="B3593" s="580"/>
      <c r="C3593" s="579"/>
      <c r="H3593" s="325"/>
    </row>
    <row r="3594" spans="1:8">
      <c r="A3594" s="225"/>
      <c r="B3594" s="580"/>
      <c r="C3594" s="579"/>
      <c r="H3594" s="325"/>
    </row>
    <row r="3595" spans="1:8">
      <c r="A3595" s="225"/>
      <c r="B3595" s="580"/>
      <c r="C3595" s="579"/>
      <c r="H3595" s="325"/>
    </row>
    <row r="3596" spans="1:8">
      <c r="A3596" s="225"/>
      <c r="B3596" s="580"/>
      <c r="C3596" s="579"/>
      <c r="H3596" s="325"/>
    </row>
    <row r="3597" spans="1:8">
      <c r="A3597" s="225"/>
      <c r="B3597" s="580"/>
      <c r="C3597" s="579"/>
      <c r="H3597" s="325"/>
    </row>
    <row r="3598" spans="1:8">
      <c r="A3598" s="225"/>
      <c r="B3598" s="580"/>
      <c r="C3598" s="579"/>
      <c r="H3598" s="325"/>
    </row>
    <row r="3599" spans="1:8">
      <c r="A3599" s="225"/>
      <c r="B3599" s="580"/>
      <c r="C3599" s="579"/>
      <c r="H3599" s="325"/>
    </row>
    <row r="3600" spans="1:8">
      <c r="A3600" s="225"/>
      <c r="B3600" s="580"/>
      <c r="C3600" s="579"/>
      <c r="H3600" s="325"/>
    </row>
    <row r="3601" spans="1:8">
      <c r="A3601" s="225"/>
      <c r="B3601" s="580"/>
      <c r="C3601" s="579"/>
      <c r="H3601" s="325"/>
    </row>
    <row r="3602" spans="1:8">
      <c r="A3602" s="225"/>
      <c r="B3602" s="580"/>
      <c r="C3602" s="579"/>
      <c r="H3602" s="325"/>
    </row>
    <row r="3603" spans="1:8">
      <c r="A3603" s="225"/>
      <c r="B3603" s="580"/>
      <c r="C3603" s="579"/>
      <c r="H3603" s="325"/>
    </row>
    <row r="3604" spans="1:8">
      <c r="A3604" s="225"/>
      <c r="B3604" s="580"/>
      <c r="C3604" s="579"/>
      <c r="H3604" s="325"/>
    </row>
    <row r="3605" spans="1:8">
      <c r="A3605" s="225"/>
      <c r="B3605" s="580"/>
      <c r="C3605" s="579"/>
      <c r="H3605" s="325"/>
    </row>
    <row r="3606" spans="1:8">
      <c r="A3606" s="225"/>
      <c r="B3606" s="580"/>
      <c r="C3606" s="579"/>
      <c r="H3606" s="325"/>
    </row>
    <row r="3607" spans="1:8">
      <c r="A3607" s="225"/>
      <c r="B3607" s="580"/>
      <c r="C3607" s="579"/>
      <c r="H3607" s="325"/>
    </row>
    <row r="3608" spans="1:8">
      <c r="A3608" s="225"/>
      <c r="B3608" s="580"/>
      <c r="C3608" s="579"/>
      <c r="H3608" s="325"/>
    </row>
    <row r="3609" spans="1:8">
      <c r="A3609" s="225"/>
      <c r="B3609" s="580"/>
      <c r="C3609" s="579"/>
      <c r="H3609" s="325"/>
    </row>
    <row r="3610" spans="1:8">
      <c r="A3610" s="225"/>
      <c r="B3610" s="580"/>
      <c r="C3610" s="579"/>
      <c r="H3610" s="325"/>
    </row>
    <row r="3611" spans="1:8">
      <c r="A3611" s="225"/>
      <c r="B3611" s="580"/>
      <c r="C3611" s="579"/>
      <c r="H3611" s="325"/>
    </row>
    <row r="3612" spans="1:8">
      <c r="A3612" s="225"/>
      <c r="B3612" s="580"/>
      <c r="C3612" s="579"/>
      <c r="H3612" s="325"/>
    </row>
    <row r="3613" spans="1:8">
      <c r="A3613" s="225"/>
      <c r="B3613" s="580"/>
      <c r="C3613" s="579"/>
      <c r="H3613" s="325"/>
    </row>
    <row r="3614" spans="1:8">
      <c r="A3614" s="225"/>
      <c r="B3614" s="580"/>
      <c r="C3614" s="579"/>
      <c r="H3614" s="325"/>
    </row>
    <row r="3615" spans="1:8">
      <c r="A3615" s="225"/>
      <c r="B3615" s="580"/>
      <c r="C3615" s="579"/>
      <c r="H3615" s="325"/>
    </row>
    <row r="3616" spans="1:8">
      <c r="A3616" s="225"/>
      <c r="B3616" s="580"/>
      <c r="C3616" s="579"/>
      <c r="H3616" s="325"/>
    </row>
    <row r="3617" spans="1:8">
      <c r="A3617" s="225"/>
      <c r="B3617" s="580"/>
      <c r="C3617" s="579"/>
      <c r="H3617" s="325"/>
    </row>
    <row r="3618" spans="1:8">
      <c r="A3618" s="225"/>
      <c r="B3618" s="580"/>
      <c r="C3618" s="579"/>
      <c r="H3618" s="325"/>
    </row>
    <row r="3619" spans="1:8">
      <c r="A3619" s="225"/>
      <c r="B3619" s="580"/>
      <c r="C3619" s="579"/>
      <c r="H3619" s="325"/>
    </row>
    <row r="3620" spans="1:8">
      <c r="A3620" s="225"/>
      <c r="B3620" s="580"/>
      <c r="C3620" s="579"/>
      <c r="H3620" s="325"/>
    </row>
    <row r="3621" spans="1:8">
      <c r="A3621" s="225"/>
      <c r="B3621" s="580"/>
      <c r="C3621" s="579"/>
      <c r="H3621" s="325"/>
    </row>
    <row r="3622" spans="1:8">
      <c r="A3622" s="225"/>
      <c r="B3622" s="580"/>
      <c r="C3622" s="579"/>
      <c r="H3622" s="325"/>
    </row>
    <row r="3623" spans="1:8">
      <c r="A3623" s="225"/>
      <c r="B3623" s="580"/>
      <c r="C3623" s="579"/>
      <c r="H3623" s="325"/>
    </row>
    <row r="3624" spans="1:8">
      <c r="A3624" s="225"/>
      <c r="B3624" s="580"/>
      <c r="C3624" s="579"/>
      <c r="H3624" s="325"/>
    </row>
    <row r="3625" spans="1:8">
      <c r="A3625" s="225"/>
      <c r="B3625" s="580"/>
      <c r="C3625" s="579"/>
      <c r="H3625" s="325"/>
    </row>
    <row r="3626" spans="1:8">
      <c r="A3626" s="225"/>
      <c r="B3626" s="580"/>
      <c r="C3626" s="579"/>
      <c r="H3626" s="325"/>
    </row>
    <row r="3627" spans="1:8">
      <c r="A3627" s="225"/>
      <c r="B3627" s="580"/>
      <c r="C3627" s="579"/>
      <c r="H3627" s="325"/>
    </row>
    <row r="3628" spans="1:8">
      <c r="A3628" s="225"/>
      <c r="B3628" s="580"/>
      <c r="C3628" s="579"/>
      <c r="H3628" s="325"/>
    </row>
    <row r="3629" spans="1:8">
      <c r="A3629" s="225"/>
      <c r="B3629" s="580"/>
      <c r="C3629" s="579"/>
      <c r="H3629" s="325"/>
    </row>
    <row r="3630" spans="1:8">
      <c r="A3630" s="225"/>
      <c r="B3630" s="580"/>
      <c r="C3630" s="579"/>
      <c r="H3630" s="325"/>
    </row>
    <row r="3631" spans="1:8">
      <c r="A3631" s="225"/>
      <c r="B3631" s="580"/>
      <c r="C3631" s="579"/>
      <c r="H3631" s="325"/>
    </row>
    <row r="3632" spans="1:8">
      <c r="A3632" s="225"/>
      <c r="B3632" s="580"/>
      <c r="C3632" s="579"/>
      <c r="H3632" s="325"/>
    </row>
    <row r="3633" spans="1:8">
      <c r="A3633" s="225"/>
      <c r="B3633" s="580"/>
      <c r="C3633" s="579"/>
      <c r="H3633" s="325"/>
    </row>
    <row r="3634" spans="1:8">
      <c r="A3634" s="225"/>
      <c r="B3634" s="580"/>
      <c r="C3634" s="579"/>
      <c r="H3634" s="325"/>
    </row>
    <row r="3635" spans="1:8">
      <c r="A3635" s="225"/>
      <c r="B3635" s="580"/>
      <c r="C3635" s="579"/>
      <c r="H3635" s="325"/>
    </row>
    <row r="3636" spans="1:8">
      <c r="A3636" s="225"/>
      <c r="B3636" s="580"/>
      <c r="C3636" s="579"/>
      <c r="H3636" s="325"/>
    </row>
    <row r="3637" spans="1:8">
      <c r="A3637" s="225"/>
      <c r="B3637" s="580"/>
      <c r="C3637" s="579"/>
      <c r="H3637" s="325"/>
    </row>
    <row r="3638" spans="1:8">
      <c r="A3638" s="225"/>
      <c r="B3638" s="580"/>
      <c r="C3638" s="579"/>
      <c r="H3638" s="325"/>
    </row>
    <row r="3639" spans="1:8">
      <c r="A3639" s="225"/>
      <c r="B3639" s="580"/>
      <c r="C3639" s="579"/>
      <c r="H3639" s="325"/>
    </row>
    <row r="3640" spans="1:8">
      <c r="A3640" s="225"/>
      <c r="B3640" s="580"/>
      <c r="C3640" s="579"/>
      <c r="H3640" s="325"/>
    </row>
    <row r="3641" spans="1:8">
      <c r="A3641" s="225"/>
      <c r="B3641" s="580"/>
      <c r="C3641" s="579"/>
      <c r="H3641" s="325"/>
    </row>
    <row r="3642" spans="1:8">
      <c r="A3642" s="225"/>
      <c r="B3642" s="580"/>
      <c r="C3642" s="579"/>
      <c r="H3642" s="325"/>
    </row>
    <row r="3643" spans="1:8">
      <c r="A3643" s="225"/>
      <c r="B3643" s="580"/>
      <c r="C3643" s="579"/>
      <c r="H3643" s="325"/>
    </row>
    <row r="3644" spans="1:8">
      <c r="A3644" s="225"/>
      <c r="B3644" s="580"/>
      <c r="C3644" s="579"/>
      <c r="H3644" s="325"/>
    </row>
    <row r="3645" spans="1:8">
      <c r="A3645" s="225"/>
      <c r="B3645" s="580"/>
      <c r="C3645" s="579"/>
      <c r="H3645" s="325"/>
    </row>
    <row r="3646" spans="1:8">
      <c r="A3646" s="225"/>
      <c r="B3646" s="580"/>
      <c r="C3646" s="579"/>
      <c r="H3646" s="325"/>
    </row>
    <row r="3647" spans="1:8">
      <c r="A3647" s="225"/>
      <c r="B3647" s="580"/>
      <c r="C3647" s="579"/>
      <c r="H3647" s="325"/>
    </row>
    <row r="3648" spans="1:8">
      <c r="A3648" s="225"/>
      <c r="B3648" s="580"/>
      <c r="C3648" s="579"/>
      <c r="H3648" s="325"/>
    </row>
    <row r="3649" spans="1:8">
      <c r="A3649" s="225"/>
      <c r="B3649" s="580"/>
      <c r="C3649" s="579"/>
      <c r="H3649" s="325"/>
    </row>
    <row r="3650" spans="1:8">
      <c r="A3650" s="225"/>
      <c r="B3650" s="580"/>
      <c r="C3650" s="579"/>
      <c r="H3650" s="325"/>
    </row>
    <row r="3651" spans="1:8">
      <c r="A3651" s="225"/>
      <c r="B3651" s="580"/>
      <c r="C3651" s="579"/>
      <c r="H3651" s="325"/>
    </row>
    <row r="3652" spans="1:8">
      <c r="A3652" s="225"/>
      <c r="B3652" s="580"/>
      <c r="C3652" s="579"/>
      <c r="H3652" s="325"/>
    </row>
    <row r="3653" spans="1:8">
      <c r="A3653" s="225"/>
      <c r="B3653" s="580"/>
      <c r="C3653" s="579"/>
      <c r="H3653" s="325"/>
    </row>
    <row r="3654" spans="1:8">
      <c r="A3654" s="225"/>
      <c r="B3654" s="580"/>
      <c r="C3654" s="579"/>
      <c r="H3654" s="325"/>
    </row>
    <row r="3655" spans="1:8">
      <c r="A3655" s="225"/>
      <c r="B3655" s="580"/>
      <c r="C3655" s="579"/>
      <c r="H3655" s="325"/>
    </row>
    <row r="3656" spans="1:8">
      <c r="A3656" s="225"/>
      <c r="B3656" s="580"/>
      <c r="C3656" s="579"/>
      <c r="H3656" s="325"/>
    </row>
    <row r="3657" spans="1:8">
      <c r="A3657" s="225"/>
      <c r="B3657" s="580"/>
      <c r="C3657" s="579"/>
      <c r="H3657" s="325"/>
    </row>
    <row r="3658" spans="1:8">
      <c r="A3658" s="225"/>
      <c r="B3658" s="580"/>
      <c r="C3658" s="579"/>
      <c r="H3658" s="325"/>
    </row>
    <row r="3659" spans="1:8">
      <c r="A3659" s="225"/>
      <c r="B3659" s="580"/>
      <c r="C3659" s="579"/>
      <c r="H3659" s="325"/>
    </row>
    <row r="3660" spans="1:8">
      <c r="A3660" s="225"/>
      <c r="B3660" s="580"/>
      <c r="C3660" s="579"/>
      <c r="H3660" s="325"/>
    </row>
    <row r="3661" spans="1:8">
      <c r="A3661" s="225"/>
      <c r="B3661" s="580"/>
      <c r="C3661" s="579"/>
      <c r="H3661" s="325"/>
    </row>
    <row r="3662" spans="1:8">
      <c r="A3662" s="225"/>
      <c r="B3662" s="580"/>
      <c r="C3662" s="579"/>
      <c r="H3662" s="325"/>
    </row>
    <row r="3663" spans="1:8">
      <c r="A3663" s="225"/>
      <c r="B3663" s="580"/>
      <c r="C3663" s="579"/>
      <c r="H3663" s="325"/>
    </row>
    <row r="3664" spans="1:8">
      <c r="A3664" s="225"/>
      <c r="B3664" s="580"/>
      <c r="C3664" s="579"/>
      <c r="H3664" s="325"/>
    </row>
    <row r="3665" spans="1:8">
      <c r="A3665" s="225"/>
      <c r="B3665" s="580"/>
      <c r="C3665" s="579"/>
      <c r="H3665" s="325"/>
    </row>
    <row r="3666" spans="1:8">
      <c r="A3666" s="225"/>
      <c r="B3666" s="580"/>
      <c r="C3666" s="579"/>
      <c r="H3666" s="325"/>
    </row>
    <row r="3667" spans="1:8">
      <c r="A3667" s="225"/>
      <c r="B3667" s="580"/>
      <c r="C3667" s="579"/>
      <c r="H3667" s="325"/>
    </row>
    <row r="3668" spans="1:8">
      <c r="A3668" s="225"/>
      <c r="B3668" s="580"/>
      <c r="C3668" s="579"/>
      <c r="H3668" s="325"/>
    </row>
    <row r="3669" spans="1:8">
      <c r="A3669" s="225"/>
      <c r="B3669" s="580"/>
      <c r="C3669" s="579"/>
      <c r="H3669" s="325"/>
    </row>
    <row r="3670" spans="1:8">
      <c r="A3670" s="225"/>
      <c r="B3670" s="580"/>
      <c r="C3670" s="579"/>
      <c r="H3670" s="325"/>
    </row>
    <row r="3671" spans="1:8">
      <c r="A3671" s="225"/>
      <c r="B3671" s="580"/>
      <c r="C3671" s="579"/>
      <c r="H3671" s="325"/>
    </row>
    <row r="3672" spans="1:8">
      <c r="A3672" s="225"/>
      <c r="B3672" s="580"/>
      <c r="C3672" s="579"/>
      <c r="H3672" s="325"/>
    </row>
    <row r="3673" spans="1:8">
      <c r="A3673" s="225"/>
      <c r="B3673" s="580"/>
      <c r="C3673" s="579"/>
      <c r="H3673" s="325"/>
    </row>
    <row r="3674" spans="1:8">
      <c r="A3674" s="225"/>
      <c r="B3674" s="580"/>
      <c r="C3674" s="579"/>
      <c r="H3674" s="325"/>
    </row>
    <row r="3675" spans="1:8">
      <c r="A3675" s="225"/>
      <c r="B3675" s="580"/>
      <c r="C3675" s="579"/>
      <c r="H3675" s="325"/>
    </row>
    <row r="3676" spans="1:8">
      <c r="A3676" s="225"/>
      <c r="B3676" s="580"/>
      <c r="C3676" s="579"/>
      <c r="H3676" s="325"/>
    </row>
    <row r="3677" spans="1:8">
      <c r="A3677" s="225"/>
      <c r="B3677" s="580"/>
      <c r="C3677" s="579"/>
      <c r="H3677" s="325"/>
    </row>
    <row r="3678" spans="1:8">
      <c r="A3678" s="225"/>
      <c r="B3678" s="580"/>
      <c r="C3678" s="579"/>
      <c r="H3678" s="325"/>
    </row>
    <row r="3679" spans="1:8">
      <c r="A3679" s="225"/>
      <c r="B3679" s="580"/>
      <c r="C3679" s="579"/>
      <c r="H3679" s="325"/>
    </row>
    <row r="3680" spans="1:8">
      <c r="A3680" s="225"/>
      <c r="B3680" s="580"/>
      <c r="C3680" s="579"/>
      <c r="H3680" s="325"/>
    </row>
    <row r="3681" spans="1:8">
      <c r="A3681" s="225"/>
      <c r="B3681" s="580"/>
      <c r="C3681" s="579"/>
      <c r="H3681" s="325"/>
    </row>
    <row r="3682" spans="1:8">
      <c r="A3682" s="225"/>
      <c r="B3682" s="580"/>
      <c r="C3682" s="579"/>
      <c r="H3682" s="325"/>
    </row>
    <row r="3683" spans="1:8">
      <c r="A3683" s="225"/>
      <c r="B3683" s="580"/>
      <c r="C3683" s="579"/>
      <c r="H3683" s="325"/>
    </row>
    <row r="3684" spans="1:8">
      <c r="A3684" s="225"/>
      <c r="B3684" s="580"/>
      <c r="C3684" s="579"/>
      <c r="H3684" s="325"/>
    </row>
    <row r="3685" spans="1:8">
      <c r="A3685" s="225"/>
      <c r="B3685" s="580"/>
      <c r="C3685" s="579"/>
      <c r="H3685" s="325"/>
    </row>
    <row r="3686" spans="1:8">
      <c r="A3686" s="225"/>
      <c r="B3686" s="580"/>
      <c r="C3686" s="579"/>
      <c r="H3686" s="325"/>
    </row>
    <row r="3687" spans="1:8">
      <c r="A3687" s="225"/>
      <c r="B3687" s="580"/>
      <c r="C3687" s="579"/>
      <c r="H3687" s="325"/>
    </row>
    <row r="3688" spans="1:8">
      <c r="A3688" s="225"/>
      <c r="B3688" s="580"/>
      <c r="C3688" s="579"/>
      <c r="H3688" s="325"/>
    </row>
    <row r="3689" spans="1:8">
      <c r="A3689" s="225"/>
      <c r="B3689" s="580"/>
      <c r="C3689" s="579"/>
      <c r="H3689" s="325"/>
    </row>
    <row r="3690" spans="1:8">
      <c r="A3690" s="225"/>
      <c r="B3690" s="580"/>
      <c r="C3690" s="579"/>
      <c r="H3690" s="325"/>
    </row>
    <row r="3691" spans="1:8">
      <c r="A3691" s="225"/>
      <c r="B3691" s="580"/>
      <c r="C3691" s="579"/>
      <c r="H3691" s="325"/>
    </row>
    <row r="3692" spans="1:8">
      <c r="A3692" s="225"/>
      <c r="B3692" s="580"/>
      <c r="C3692" s="579"/>
      <c r="H3692" s="325"/>
    </row>
    <row r="3693" spans="1:8">
      <c r="A3693" s="225"/>
      <c r="B3693" s="580"/>
      <c r="C3693" s="579"/>
      <c r="H3693" s="325"/>
    </row>
    <row r="3694" spans="1:8">
      <c r="A3694" s="225"/>
      <c r="B3694" s="580"/>
      <c r="C3694" s="579"/>
      <c r="H3694" s="325"/>
    </row>
    <row r="3695" spans="1:8">
      <c r="A3695" s="225"/>
      <c r="B3695" s="580"/>
      <c r="C3695" s="579"/>
      <c r="H3695" s="325"/>
    </row>
    <row r="3696" spans="1:8">
      <c r="A3696" s="225"/>
      <c r="B3696" s="580"/>
      <c r="C3696" s="579"/>
      <c r="H3696" s="325"/>
    </row>
    <row r="3697" spans="1:8">
      <c r="A3697" s="225"/>
      <c r="B3697" s="580"/>
      <c r="C3697" s="579"/>
      <c r="H3697" s="325"/>
    </row>
    <row r="3698" spans="1:8">
      <c r="A3698" s="225"/>
      <c r="B3698" s="580"/>
      <c r="C3698" s="579"/>
      <c r="H3698" s="325"/>
    </row>
    <row r="3699" spans="1:8">
      <c r="A3699" s="225"/>
      <c r="B3699" s="580"/>
      <c r="C3699" s="579"/>
      <c r="H3699" s="325"/>
    </row>
    <row r="3700" spans="1:8">
      <c r="A3700" s="225"/>
      <c r="B3700" s="580"/>
      <c r="C3700" s="579"/>
      <c r="H3700" s="325"/>
    </row>
    <row r="3701" spans="1:8">
      <c r="A3701" s="225"/>
      <c r="B3701" s="580"/>
      <c r="C3701" s="579"/>
      <c r="H3701" s="325"/>
    </row>
    <row r="3702" spans="1:8">
      <c r="A3702" s="225"/>
      <c r="B3702" s="580"/>
      <c r="C3702" s="579"/>
      <c r="H3702" s="325"/>
    </row>
    <row r="3703" spans="1:8">
      <c r="A3703" s="225"/>
      <c r="B3703" s="580"/>
      <c r="C3703" s="579"/>
      <c r="H3703" s="325"/>
    </row>
    <row r="3704" spans="1:8">
      <c r="A3704" s="225"/>
      <c r="B3704" s="580"/>
      <c r="C3704" s="579"/>
      <c r="H3704" s="325"/>
    </row>
    <row r="3705" spans="1:8">
      <c r="A3705" s="225"/>
      <c r="B3705" s="580"/>
      <c r="C3705" s="579"/>
      <c r="H3705" s="325"/>
    </row>
    <row r="3706" spans="1:8">
      <c r="A3706" s="225"/>
      <c r="B3706" s="580"/>
      <c r="C3706" s="579"/>
      <c r="H3706" s="325"/>
    </row>
    <row r="3707" spans="1:8">
      <c r="A3707" s="225"/>
      <c r="B3707" s="580"/>
      <c r="C3707" s="579"/>
      <c r="H3707" s="325"/>
    </row>
    <row r="3708" spans="1:8">
      <c r="A3708" s="225"/>
      <c r="B3708" s="580"/>
      <c r="C3708" s="579"/>
      <c r="H3708" s="325"/>
    </row>
    <row r="3709" spans="1:8">
      <c r="A3709" s="225"/>
      <c r="B3709" s="580"/>
      <c r="C3709" s="579"/>
      <c r="H3709" s="325"/>
    </row>
    <row r="3710" spans="1:8">
      <c r="A3710" s="225"/>
      <c r="B3710" s="580"/>
      <c r="C3710" s="579"/>
      <c r="H3710" s="325"/>
    </row>
    <row r="3711" spans="1:8">
      <c r="A3711" s="225"/>
      <c r="B3711" s="580"/>
      <c r="C3711" s="579"/>
      <c r="H3711" s="325"/>
    </row>
    <row r="3712" spans="1:8">
      <c r="A3712" s="225"/>
      <c r="B3712" s="580"/>
      <c r="C3712" s="579"/>
      <c r="H3712" s="325"/>
    </row>
    <row r="3713" spans="1:8">
      <c r="A3713" s="225"/>
      <c r="B3713" s="580"/>
      <c r="C3713" s="579"/>
      <c r="H3713" s="325"/>
    </row>
    <row r="3714" spans="1:8">
      <c r="A3714" s="225"/>
      <c r="B3714" s="580"/>
      <c r="C3714" s="579"/>
      <c r="H3714" s="325"/>
    </row>
    <row r="3715" spans="1:8">
      <c r="A3715" s="225"/>
      <c r="B3715" s="580"/>
      <c r="C3715" s="579"/>
      <c r="H3715" s="325"/>
    </row>
    <row r="3716" spans="1:8">
      <c r="A3716" s="225"/>
      <c r="B3716" s="580"/>
      <c r="C3716" s="579"/>
      <c r="H3716" s="325"/>
    </row>
    <row r="3717" spans="1:8">
      <c r="A3717" s="225"/>
      <c r="B3717" s="580"/>
      <c r="C3717" s="579"/>
      <c r="H3717" s="325"/>
    </row>
    <row r="3718" spans="1:8">
      <c r="A3718" s="225"/>
      <c r="B3718" s="580"/>
      <c r="C3718" s="579"/>
      <c r="H3718" s="325"/>
    </row>
    <row r="3719" spans="1:8">
      <c r="A3719" s="225"/>
      <c r="B3719" s="580"/>
      <c r="C3719" s="579"/>
      <c r="H3719" s="325"/>
    </row>
    <row r="3720" spans="1:8">
      <c r="A3720" s="225"/>
      <c r="B3720" s="580"/>
      <c r="C3720" s="579"/>
      <c r="H3720" s="325"/>
    </row>
    <row r="3721" spans="1:8">
      <c r="A3721" s="225"/>
      <c r="B3721" s="580"/>
      <c r="C3721" s="579"/>
      <c r="H3721" s="325"/>
    </row>
    <row r="3722" spans="1:8">
      <c r="A3722" s="225"/>
      <c r="B3722" s="580"/>
      <c r="C3722" s="579"/>
      <c r="H3722" s="325"/>
    </row>
    <row r="3723" spans="1:8">
      <c r="A3723" s="225"/>
      <c r="B3723" s="580"/>
      <c r="C3723" s="579"/>
      <c r="H3723" s="325"/>
    </row>
    <row r="3724" spans="1:8">
      <c r="A3724" s="225"/>
      <c r="B3724" s="580"/>
      <c r="C3724" s="579"/>
      <c r="H3724" s="325"/>
    </row>
    <row r="3725" spans="1:8">
      <c r="A3725" s="225"/>
      <c r="B3725" s="580"/>
      <c r="C3725" s="579"/>
      <c r="H3725" s="325"/>
    </row>
    <row r="3726" spans="1:8">
      <c r="A3726" s="225"/>
      <c r="B3726" s="580"/>
      <c r="C3726" s="579"/>
      <c r="H3726" s="325"/>
    </row>
    <row r="3727" spans="1:8">
      <c r="A3727" s="225"/>
      <c r="B3727" s="580"/>
      <c r="C3727" s="579"/>
      <c r="H3727" s="325"/>
    </row>
    <row r="3728" spans="1:8">
      <c r="A3728" s="225"/>
      <c r="B3728" s="580"/>
      <c r="C3728" s="579"/>
      <c r="H3728" s="325"/>
    </row>
    <row r="3729" spans="1:8">
      <c r="A3729" s="225"/>
      <c r="B3729" s="580"/>
      <c r="C3729" s="579"/>
      <c r="H3729" s="325"/>
    </row>
    <row r="3730" spans="1:8">
      <c r="A3730" s="225"/>
      <c r="B3730" s="580"/>
      <c r="C3730" s="579"/>
      <c r="H3730" s="325"/>
    </row>
    <row r="3731" spans="1:8">
      <c r="A3731" s="225"/>
      <c r="B3731" s="580"/>
      <c r="C3731" s="579"/>
      <c r="H3731" s="325"/>
    </row>
    <row r="3732" spans="1:8">
      <c r="A3732" s="225"/>
      <c r="B3732" s="580"/>
      <c r="C3732" s="579"/>
      <c r="H3732" s="325"/>
    </row>
    <row r="3733" spans="1:8">
      <c r="A3733" s="225"/>
      <c r="B3733" s="580"/>
      <c r="C3733" s="579"/>
      <c r="H3733" s="325"/>
    </row>
    <row r="3734" spans="1:8">
      <c r="A3734" s="225"/>
      <c r="B3734" s="580"/>
      <c r="C3734" s="579"/>
      <c r="H3734" s="325"/>
    </row>
    <row r="3735" spans="1:8">
      <c r="A3735" s="225"/>
      <c r="B3735" s="580"/>
      <c r="C3735" s="579"/>
      <c r="H3735" s="325"/>
    </row>
    <row r="3736" spans="1:8">
      <c r="A3736" s="225"/>
      <c r="B3736" s="580"/>
      <c r="C3736" s="579"/>
      <c r="H3736" s="325"/>
    </row>
    <row r="3737" spans="1:8">
      <c r="A3737" s="225"/>
      <c r="B3737" s="580"/>
      <c r="C3737" s="579"/>
      <c r="H3737" s="325"/>
    </row>
    <row r="3738" spans="1:8">
      <c r="A3738" s="225"/>
      <c r="B3738" s="580"/>
      <c r="C3738" s="579"/>
      <c r="H3738" s="325"/>
    </row>
    <row r="3739" spans="1:8">
      <c r="A3739" s="225"/>
      <c r="B3739" s="580"/>
      <c r="C3739" s="579"/>
      <c r="H3739" s="325"/>
    </row>
    <row r="3740" spans="1:8">
      <c r="A3740" s="225"/>
      <c r="B3740" s="580"/>
      <c r="C3740" s="579"/>
      <c r="H3740" s="325"/>
    </row>
    <row r="3741" spans="1:8">
      <c r="A3741" s="225"/>
      <c r="B3741" s="580"/>
      <c r="C3741" s="579"/>
      <c r="H3741" s="325"/>
    </row>
    <row r="3742" spans="1:8">
      <c r="A3742" s="225"/>
      <c r="B3742" s="580"/>
      <c r="C3742" s="579"/>
      <c r="H3742" s="325"/>
    </row>
    <row r="3743" spans="1:8">
      <c r="A3743" s="225"/>
      <c r="B3743" s="580"/>
      <c r="C3743" s="579"/>
      <c r="H3743" s="325"/>
    </row>
    <row r="3744" spans="1:8">
      <c r="A3744" s="225"/>
      <c r="B3744" s="580"/>
      <c r="C3744" s="579"/>
      <c r="H3744" s="325"/>
    </row>
    <row r="3745" spans="1:8">
      <c r="A3745" s="225"/>
      <c r="B3745" s="580"/>
      <c r="C3745" s="579"/>
      <c r="H3745" s="325"/>
    </row>
    <row r="3746" spans="1:8">
      <c r="A3746" s="225"/>
      <c r="B3746" s="580"/>
      <c r="C3746" s="579"/>
      <c r="H3746" s="325"/>
    </row>
    <row r="3747" spans="1:8">
      <c r="A3747" s="225"/>
      <c r="B3747" s="580"/>
      <c r="C3747" s="579"/>
      <c r="H3747" s="325"/>
    </row>
    <row r="3748" spans="1:8">
      <c r="A3748" s="225"/>
      <c r="B3748" s="580"/>
      <c r="C3748" s="579"/>
      <c r="H3748" s="325"/>
    </row>
    <row r="3749" spans="1:8">
      <c r="A3749" s="225"/>
      <c r="B3749" s="580"/>
      <c r="C3749" s="579"/>
      <c r="H3749" s="325"/>
    </row>
    <row r="3750" spans="1:8">
      <c r="A3750" s="225"/>
      <c r="B3750" s="580"/>
      <c r="C3750" s="579"/>
      <c r="H3750" s="325"/>
    </row>
    <row r="3751" spans="1:8">
      <c r="A3751" s="225"/>
      <c r="B3751" s="580"/>
      <c r="C3751" s="579"/>
      <c r="H3751" s="325"/>
    </row>
    <row r="3752" spans="1:8">
      <c r="A3752" s="225"/>
      <c r="B3752" s="580"/>
      <c r="C3752" s="579"/>
      <c r="H3752" s="325"/>
    </row>
    <row r="3753" spans="1:8">
      <c r="A3753" s="225"/>
      <c r="B3753" s="580"/>
      <c r="C3753" s="579"/>
      <c r="H3753" s="325"/>
    </row>
    <row r="3754" spans="1:8">
      <c r="A3754" s="225"/>
      <c r="B3754" s="580"/>
      <c r="C3754" s="579"/>
      <c r="H3754" s="325"/>
    </row>
    <row r="3755" spans="1:8">
      <c r="A3755" s="225"/>
      <c r="B3755" s="580"/>
      <c r="C3755" s="579"/>
      <c r="H3755" s="325"/>
    </row>
    <row r="3756" spans="1:8">
      <c r="A3756" s="225"/>
      <c r="B3756" s="580"/>
      <c r="C3756" s="579"/>
      <c r="H3756" s="325"/>
    </row>
    <row r="3757" spans="1:8">
      <c r="A3757" s="225"/>
      <c r="B3757" s="580"/>
      <c r="C3757" s="579"/>
      <c r="H3757" s="325"/>
    </row>
    <row r="3758" spans="1:8">
      <c r="A3758" s="225"/>
      <c r="B3758" s="580"/>
      <c r="C3758" s="579"/>
      <c r="H3758" s="325"/>
    </row>
    <row r="3759" spans="1:8">
      <c r="A3759" s="225"/>
      <c r="B3759" s="580"/>
      <c r="C3759" s="579"/>
      <c r="H3759" s="325"/>
    </row>
    <row r="3760" spans="1:8">
      <c r="A3760" s="225"/>
      <c r="B3760" s="580"/>
      <c r="C3760" s="579"/>
      <c r="H3760" s="325"/>
    </row>
    <row r="3761" spans="1:8">
      <c r="A3761" s="225"/>
      <c r="B3761" s="580"/>
      <c r="C3761" s="579"/>
      <c r="H3761" s="325"/>
    </row>
    <row r="3762" spans="1:8">
      <c r="A3762" s="225"/>
      <c r="B3762" s="580"/>
      <c r="C3762" s="579"/>
      <c r="H3762" s="325"/>
    </row>
    <row r="3763" spans="1:8">
      <c r="A3763" s="225"/>
      <c r="B3763" s="580"/>
      <c r="C3763" s="579"/>
      <c r="H3763" s="325"/>
    </row>
    <row r="3764" spans="1:8">
      <c r="A3764" s="225"/>
      <c r="B3764" s="580"/>
      <c r="C3764" s="579"/>
      <c r="H3764" s="325"/>
    </row>
    <row r="3765" spans="1:8">
      <c r="A3765" s="225"/>
      <c r="B3765" s="580"/>
      <c r="C3765" s="579"/>
      <c r="H3765" s="325"/>
    </row>
    <row r="3766" spans="1:8">
      <c r="A3766" s="225"/>
      <c r="B3766" s="580"/>
      <c r="C3766" s="579"/>
      <c r="H3766" s="325"/>
    </row>
    <row r="3767" spans="1:8">
      <c r="A3767" s="225"/>
      <c r="B3767" s="580"/>
      <c r="C3767" s="579"/>
      <c r="H3767" s="325"/>
    </row>
    <row r="3768" spans="1:8">
      <c r="A3768" s="225"/>
      <c r="B3768" s="580"/>
      <c r="C3768" s="579"/>
      <c r="H3768" s="325"/>
    </row>
    <row r="3769" spans="1:8">
      <c r="A3769" s="225"/>
      <c r="B3769" s="580"/>
      <c r="C3769" s="579"/>
      <c r="H3769" s="325"/>
    </row>
    <row r="3770" spans="1:8">
      <c r="A3770" s="225"/>
      <c r="B3770" s="580"/>
      <c r="C3770" s="579"/>
      <c r="H3770" s="325"/>
    </row>
    <row r="3771" spans="1:8">
      <c r="A3771" s="225"/>
      <c r="B3771" s="580"/>
      <c r="C3771" s="579"/>
      <c r="H3771" s="325"/>
    </row>
    <row r="3772" spans="1:8">
      <c r="A3772" s="225"/>
      <c r="B3772" s="580"/>
      <c r="C3772" s="579"/>
      <c r="H3772" s="325"/>
    </row>
    <row r="3773" spans="1:8">
      <c r="A3773" s="225"/>
      <c r="B3773" s="580"/>
      <c r="C3773" s="579"/>
      <c r="H3773" s="325"/>
    </row>
    <row r="3774" spans="1:8">
      <c r="A3774" s="225"/>
      <c r="B3774" s="580"/>
      <c r="C3774" s="579"/>
      <c r="H3774" s="325"/>
    </row>
    <row r="3775" spans="1:8">
      <c r="A3775" s="225"/>
      <c r="B3775" s="580"/>
      <c r="C3775" s="579"/>
      <c r="H3775" s="325"/>
    </row>
    <row r="3776" spans="1:8">
      <c r="A3776" s="225"/>
      <c r="B3776" s="580"/>
      <c r="C3776" s="579"/>
      <c r="H3776" s="325"/>
    </row>
    <row r="3777" spans="1:8">
      <c r="A3777" s="225"/>
      <c r="B3777" s="580"/>
      <c r="C3777" s="579"/>
      <c r="H3777" s="325"/>
    </row>
    <row r="3778" spans="1:8">
      <c r="A3778" s="225"/>
      <c r="B3778" s="580"/>
      <c r="C3778" s="579"/>
      <c r="H3778" s="325"/>
    </row>
    <row r="3779" spans="1:8">
      <c r="A3779" s="225"/>
      <c r="B3779" s="580"/>
      <c r="C3779" s="579"/>
      <c r="H3779" s="325"/>
    </row>
    <row r="3780" spans="1:8">
      <c r="A3780" s="225"/>
      <c r="B3780" s="580"/>
      <c r="C3780" s="579"/>
      <c r="H3780" s="325"/>
    </row>
    <row r="3781" spans="1:8">
      <c r="A3781" s="225"/>
      <c r="B3781" s="580"/>
      <c r="C3781" s="579"/>
      <c r="H3781" s="325"/>
    </row>
    <row r="3782" spans="1:8">
      <c r="A3782" s="225"/>
      <c r="B3782" s="580"/>
      <c r="C3782" s="579"/>
      <c r="H3782" s="325"/>
    </row>
    <row r="3783" spans="1:8">
      <c r="A3783" s="225"/>
      <c r="B3783" s="580"/>
      <c r="C3783" s="579"/>
      <c r="H3783" s="325"/>
    </row>
    <row r="3784" spans="1:8">
      <c r="A3784" s="225"/>
      <c r="B3784" s="580"/>
      <c r="C3784" s="579"/>
      <c r="H3784" s="325"/>
    </row>
    <row r="3785" spans="1:8">
      <c r="A3785" s="225"/>
      <c r="B3785" s="580"/>
      <c r="C3785" s="579"/>
      <c r="H3785" s="325"/>
    </row>
    <row r="3786" spans="1:8">
      <c r="A3786" s="225"/>
      <c r="B3786" s="580"/>
      <c r="C3786" s="579"/>
      <c r="H3786" s="325"/>
    </row>
    <row r="3787" spans="1:8">
      <c r="A3787" s="225"/>
      <c r="B3787" s="580"/>
      <c r="C3787" s="579"/>
      <c r="H3787" s="325"/>
    </row>
    <row r="3788" spans="1:8">
      <c r="A3788" s="225"/>
      <c r="B3788" s="580"/>
      <c r="C3788" s="579"/>
      <c r="H3788" s="325"/>
    </row>
    <row r="3789" spans="1:8">
      <c r="A3789" s="225"/>
      <c r="B3789" s="580"/>
      <c r="C3789" s="579"/>
      <c r="H3789" s="325"/>
    </row>
    <row r="3790" spans="1:8">
      <c r="A3790" s="225"/>
      <c r="B3790" s="580"/>
      <c r="C3790" s="579"/>
      <c r="H3790" s="325"/>
    </row>
    <row r="3791" spans="1:8">
      <c r="A3791" s="225"/>
      <c r="B3791" s="580"/>
      <c r="C3791" s="579"/>
      <c r="H3791" s="325"/>
    </row>
    <row r="3792" spans="1:8">
      <c r="A3792" s="225"/>
      <c r="B3792" s="580"/>
      <c r="C3792" s="579"/>
      <c r="H3792" s="325"/>
    </row>
    <row r="3793" spans="1:8">
      <c r="A3793" s="225"/>
      <c r="B3793" s="580"/>
      <c r="C3793" s="579"/>
      <c r="H3793" s="325"/>
    </row>
    <row r="3794" spans="1:8">
      <c r="A3794" s="225"/>
      <c r="B3794" s="580"/>
      <c r="C3794" s="579"/>
      <c r="H3794" s="325"/>
    </row>
    <row r="3795" spans="1:8">
      <c r="A3795" s="225"/>
      <c r="B3795" s="580"/>
      <c r="C3795" s="579"/>
      <c r="H3795" s="325"/>
    </row>
    <row r="3796" spans="1:8">
      <c r="A3796" s="225"/>
      <c r="B3796" s="580"/>
      <c r="C3796" s="579"/>
      <c r="H3796" s="325"/>
    </row>
    <row r="3797" spans="1:8">
      <c r="A3797" s="225"/>
      <c r="B3797" s="580"/>
      <c r="C3797" s="579"/>
      <c r="H3797" s="325"/>
    </row>
    <row r="3798" spans="1:8">
      <c r="A3798" s="225"/>
      <c r="B3798" s="580"/>
      <c r="C3798" s="579"/>
      <c r="H3798" s="325"/>
    </row>
    <row r="3799" spans="1:8">
      <c r="A3799" s="225"/>
      <c r="B3799" s="580"/>
      <c r="C3799" s="579"/>
      <c r="H3799" s="325"/>
    </row>
    <row r="3800" spans="1:8">
      <c r="A3800" s="225"/>
      <c r="B3800" s="580"/>
      <c r="C3800" s="579"/>
      <c r="H3800" s="325"/>
    </row>
    <row r="3801" spans="1:8">
      <c r="A3801" s="225"/>
      <c r="B3801" s="580"/>
      <c r="C3801" s="579"/>
      <c r="H3801" s="325"/>
    </row>
    <row r="3802" spans="1:8">
      <c r="A3802" s="225"/>
      <c r="B3802" s="580"/>
      <c r="C3802" s="579"/>
      <c r="H3802" s="325"/>
    </row>
    <row r="3803" spans="1:8">
      <c r="A3803" s="225"/>
      <c r="B3803" s="580"/>
      <c r="C3803" s="579"/>
      <c r="H3803" s="325"/>
    </row>
    <row r="3804" spans="1:8">
      <c r="A3804" s="225"/>
      <c r="B3804" s="580"/>
      <c r="C3804" s="579"/>
      <c r="H3804" s="325"/>
    </row>
    <row r="3805" spans="1:8">
      <c r="A3805" s="225"/>
      <c r="B3805" s="580"/>
      <c r="C3805" s="579"/>
      <c r="H3805" s="325"/>
    </row>
    <row r="3806" spans="1:8">
      <c r="A3806" s="225"/>
      <c r="B3806" s="580"/>
      <c r="C3806" s="579"/>
      <c r="H3806" s="325"/>
    </row>
    <row r="3807" spans="1:8">
      <c r="A3807" s="225"/>
      <c r="B3807" s="580"/>
      <c r="C3807" s="579"/>
      <c r="H3807" s="325"/>
    </row>
    <row r="3808" spans="1:8">
      <c r="A3808" s="225"/>
      <c r="B3808" s="580"/>
      <c r="C3808" s="579"/>
      <c r="H3808" s="325"/>
    </row>
    <row r="3809" spans="1:8">
      <c r="A3809" s="225"/>
      <c r="B3809" s="580"/>
      <c r="C3809" s="579"/>
      <c r="H3809" s="325"/>
    </row>
    <row r="3810" spans="1:8">
      <c r="A3810" s="225"/>
      <c r="B3810" s="580"/>
      <c r="C3810" s="579"/>
      <c r="H3810" s="325"/>
    </row>
    <row r="3811" spans="1:8">
      <c r="A3811" s="225"/>
      <c r="B3811" s="580"/>
      <c r="C3811" s="579"/>
      <c r="H3811" s="325"/>
    </row>
    <row r="3812" spans="1:8">
      <c r="A3812" s="225"/>
      <c r="B3812" s="580"/>
      <c r="C3812" s="579"/>
      <c r="H3812" s="325"/>
    </row>
    <row r="3813" spans="1:8">
      <c r="A3813" s="225"/>
      <c r="B3813" s="580"/>
      <c r="C3813" s="579"/>
      <c r="H3813" s="325"/>
    </row>
    <row r="3814" spans="1:8">
      <c r="A3814" s="225"/>
      <c r="B3814" s="580"/>
      <c r="C3814" s="579"/>
      <c r="H3814" s="325"/>
    </row>
    <row r="3815" spans="1:8">
      <c r="A3815" s="225"/>
      <c r="B3815" s="580"/>
      <c r="C3815" s="579"/>
      <c r="H3815" s="325"/>
    </row>
    <row r="3816" spans="1:8">
      <c r="A3816" s="225"/>
      <c r="B3816" s="580"/>
      <c r="C3816" s="579"/>
      <c r="H3816" s="325"/>
    </row>
    <row r="3817" spans="1:8">
      <c r="A3817" s="225"/>
      <c r="B3817" s="580"/>
      <c r="C3817" s="579"/>
      <c r="H3817" s="325"/>
    </row>
    <row r="3818" spans="1:8">
      <c r="A3818" s="225"/>
      <c r="B3818" s="580"/>
      <c r="C3818" s="579"/>
      <c r="H3818" s="325"/>
    </row>
    <row r="3819" spans="1:8">
      <c r="A3819" s="225"/>
      <c r="B3819" s="580"/>
      <c r="C3819" s="579"/>
      <c r="H3819" s="325"/>
    </row>
    <row r="3820" spans="1:8">
      <c r="A3820" s="225"/>
      <c r="B3820" s="580"/>
      <c r="C3820" s="579"/>
      <c r="H3820" s="325"/>
    </row>
    <row r="3821" spans="1:8">
      <c r="A3821" s="225"/>
      <c r="B3821" s="580"/>
      <c r="C3821" s="579"/>
      <c r="H3821" s="325"/>
    </row>
    <row r="3822" spans="1:8">
      <c r="A3822" s="225"/>
      <c r="B3822" s="580"/>
      <c r="C3822" s="579"/>
      <c r="H3822" s="325"/>
    </row>
    <row r="3823" spans="1:8">
      <c r="A3823" s="225"/>
      <c r="B3823" s="580"/>
      <c r="C3823" s="579"/>
      <c r="H3823" s="325"/>
    </row>
    <row r="3824" spans="1:8">
      <c r="A3824" s="225"/>
      <c r="B3824" s="580"/>
      <c r="C3824" s="579"/>
      <c r="H3824" s="325"/>
    </row>
    <row r="3825" spans="1:8">
      <c r="A3825" s="225"/>
      <c r="B3825" s="580"/>
      <c r="C3825" s="579"/>
      <c r="H3825" s="325"/>
    </row>
    <row r="3826" spans="1:8">
      <c r="A3826" s="225"/>
      <c r="B3826" s="580"/>
      <c r="C3826" s="579"/>
      <c r="H3826" s="325"/>
    </row>
    <row r="3827" spans="1:8">
      <c r="A3827" s="225"/>
      <c r="B3827" s="580"/>
      <c r="C3827" s="579"/>
      <c r="H3827" s="325"/>
    </row>
    <row r="3828" spans="1:8">
      <c r="A3828" s="225"/>
      <c r="B3828" s="580"/>
      <c r="C3828" s="579"/>
      <c r="H3828" s="325"/>
    </row>
    <row r="3829" spans="1:8">
      <c r="A3829" s="225"/>
      <c r="B3829" s="580"/>
      <c r="C3829" s="579"/>
      <c r="H3829" s="325"/>
    </row>
    <row r="3830" spans="1:8">
      <c r="A3830" s="225"/>
      <c r="B3830" s="580"/>
      <c r="C3830" s="579"/>
      <c r="H3830" s="325"/>
    </row>
    <row r="3831" spans="1:8">
      <c r="A3831" s="225"/>
      <c r="B3831" s="580"/>
      <c r="C3831" s="579"/>
      <c r="H3831" s="325"/>
    </row>
    <row r="3832" spans="1:8">
      <c r="A3832" s="225"/>
      <c r="B3832" s="580"/>
      <c r="C3832" s="579"/>
      <c r="H3832" s="325"/>
    </row>
    <row r="3833" spans="1:8">
      <c r="A3833" s="225"/>
      <c r="B3833" s="580"/>
      <c r="C3833" s="579"/>
      <c r="H3833" s="325"/>
    </row>
    <row r="3834" spans="1:8">
      <c r="A3834" s="225"/>
      <c r="B3834" s="580"/>
      <c r="C3834" s="579"/>
      <c r="H3834" s="325"/>
    </row>
    <row r="3835" spans="1:8">
      <c r="A3835" s="225"/>
      <c r="B3835" s="580"/>
      <c r="C3835" s="579"/>
      <c r="H3835" s="325"/>
    </row>
    <row r="3836" spans="1:8">
      <c r="A3836" s="225"/>
      <c r="B3836" s="580"/>
      <c r="C3836" s="579"/>
      <c r="H3836" s="325"/>
    </row>
    <row r="3837" spans="1:8">
      <c r="A3837" s="225"/>
      <c r="B3837" s="580"/>
      <c r="C3837" s="579"/>
      <c r="H3837" s="325"/>
    </row>
    <row r="3838" spans="1:8">
      <c r="A3838" s="225"/>
      <c r="B3838" s="580"/>
      <c r="C3838" s="579"/>
      <c r="H3838" s="325"/>
    </row>
    <row r="3839" spans="1:8">
      <c r="A3839" s="225"/>
      <c r="B3839" s="580"/>
      <c r="C3839" s="579"/>
      <c r="H3839" s="325"/>
    </row>
    <row r="3840" spans="1:8">
      <c r="A3840" s="225"/>
      <c r="B3840" s="580"/>
      <c r="C3840" s="579"/>
      <c r="H3840" s="325"/>
    </row>
    <row r="3841" spans="1:8">
      <c r="A3841" s="225"/>
      <c r="B3841" s="580"/>
      <c r="C3841" s="579"/>
      <c r="H3841" s="325"/>
    </row>
    <row r="3842" spans="1:8">
      <c r="A3842" s="225"/>
      <c r="B3842" s="580"/>
      <c r="C3842" s="579"/>
      <c r="H3842" s="325"/>
    </row>
    <row r="3843" spans="1:8">
      <c r="A3843" s="225"/>
      <c r="B3843" s="580"/>
      <c r="C3843" s="579"/>
      <c r="H3843" s="325"/>
    </row>
    <row r="3844" spans="1:8">
      <c r="A3844" s="225"/>
      <c r="B3844" s="580"/>
      <c r="C3844" s="579"/>
      <c r="H3844" s="325"/>
    </row>
    <row r="3845" spans="1:8">
      <c r="A3845" s="225"/>
      <c r="B3845" s="580"/>
      <c r="C3845" s="579"/>
      <c r="H3845" s="325"/>
    </row>
    <row r="3846" spans="1:8">
      <c r="A3846" s="225"/>
      <c r="B3846" s="580"/>
      <c r="C3846" s="579"/>
      <c r="H3846" s="325"/>
    </row>
    <row r="3847" spans="1:8">
      <c r="A3847" s="225"/>
      <c r="B3847" s="580"/>
      <c r="C3847" s="579"/>
      <c r="H3847" s="325"/>
    </row>
    <row r="3848" spans="1:8">
      <c r="A3848" s="225"/>
      <c r="B3848" s="580"/>
      <c r="C3848" s="579"/>
      <c r="H3848" s="325"/>
    </row>
    <row r="3849" spans="1:8">
      <c r="A3849" s="225"/>
      <c r="B3849" s="580"/>
      <c r="C3849" s="579"/>
      <c r="H3849" s="325"/>
    </row>
    <row r="3850" spans="1:8">
      <c r="A3850" s="225"/>
      <c r="B3850" s="580"/>
      <c r="C3850" s="579"/>
      <c r="H3850" s="325"/>
    </row>
    <row r="3851" spans="1:8">
      <c r="A3851" s="225"/>
      <c r="B3851" s="580"/>
      <c r="C3851" s="579"/>
      <c r="H3851" s="325"/>
    </row>
    <row r="3852" spans="1:8">
      <c r="A3852" s="225"/>
      <c r="B3852" s="580"/>
      <c r="C3852" s="579"/>
      <c r="H3852" s="325"/>
    </row>
    <row r="3853" spans="1:8">
      <c r="A3853" s="225"/>
      <c r="B3853" s="580"/>
      <c r="C3853" s="579"/>
      <c r="H3853" s="325"/>
    </row>
    <row r="3854" spans="1:8">
      <c r="A3854" s="225"/>
      <c r="B3854" s="580"/>
      <c r="C3854" s="579"/>
      <c r="H3854" s="325"/>
    </row>
    <row r="3855" spans="1:8">
      <c r="A3855" s="225"/>
      <c r="B3855" s="580"/>
      <c r="C3855" s="579"/>
      <c r="H3855" s="325"/>
    </row>
    <row r="3856" spans="1:8">
      <c r="A3856" s="225"/>
      <c r="B3856" s="580"/>
      <c r="C3856" s="579"/>
      <c r="H3856" s="325"/>
    </row>
    <row r="3857" spans="1:8">
      <c r="A3857" s="225"/>
      <c r="B3857" s="580"/>
      <c r="C3857" s="579"/>
      <c r="H3857" s="325"/>
    </row>
    <row r="3858" spans="1:8">
      <c r="A3858" s="225"/>
      <c r="B3858" s="580"/>
      <c r="C3858" s="579"/>
      <c r="H3858" s="325"/>
    </row>
    <row r="3859" spans="1:8">
      <c r="A3859" s="225"/>
      <c r="B3859" s="580"/>
      <c r="C3859" s="579"/>
      <c r="H3859" s="325"/>
    </row>
    <row r="3860" spans="1:8">
      <c r="A3860" s="225"/>
      <c r="B3860" s="580"/>
      <c r="C3860" s="579"/>
      <c r="H3860" s="325"/>
    </row>
    <row r="3861" spans="1:8">
      <c r="A3861" s="225"/>
      <c r="B3861" s="580"/>
      <c r="C3861" s="579"/>
      <c r="H3861" s="325"/>
    </row>
    <row r="3862" spans="1:8">
      <c r="A3862" s="225"/>
      <c r="B3862" s="580"/>
      <c r="C3862" s="579"/>
      <c r="H3862" s="325"/>
    </row>
    <row r="3863" spans="1:8">
      <c r="A3863" s="225"/>
      <c r="B3863" s="580"/>
      <c r="C3863" s="579"/>
      <c r="H3863" s="325"/>
    </row>
    <row r="3864" spans="1:8">
      <c r="A3864" s="225"/>
      <c r="B3864" s="580"/>
      <c r="C3864" s="579"/>
      <c r="H3864" s="325"/>
    </row>
    <row r="3865" spans="1:8">
      <c r="A3865" s="225"/>
      <c r="B3865" s="580"/>
      <c r="C3865" s="579"/>
      <c r="H3865" s="325"/>
    </row>
    <row r="3866" spans="1:8">
      <c r="A3866" s="225"/>
      <c r="B3866" s="580"/>
      <c r="C3866" s="579"/>
      <c r="H3866" s="325"/>
    </row>
    <row r="3867" spans="1:8">
      <c r="A3867" s="225"/>
      <c r="B3867" s="580"/>
      <c r="C3867" s="579"/>
      <c r="H3867" s="325"/>
    </row>
    <row r="3868" spans="1:8">
      <c r="A3868" s="225"/>
      <c r="B3868" s="580"/>
      <c r="C3868" s="579"/>
      <c r="H3868" s="325"/>
    </row>
    <row r="3869" spans="1:8">
      <c r="A3869" s="225"/>
      <c r="B3869" s="580"/>
      <c r="C3869" s="579"/>
      <c r="H3869" s="325"/>
    </row>
    <row r="3870" spans="1:8">
      <c r="A3870" s="225"/>
      <c r="B3870" s="580"/>
      <c r="C3870" s="579"/>
      <c r="H3870" s="325"/>
    </row>
    <row r="3871" spans="1:8">
      <c r="A3871" s="225"/>
      <c r="B3871" s="580"/>
      <c r="C3871" s="579"/>
      <c r="H3871" s="325"/>
    </row>
    <row r="3872" spans="1:8">
      <c r="A3872" s="225"/>
      <c r="B3872" s="580"/>
      <c r="C3872" s="579"/>
      <c r="H3872" s="325"/>
    </row>
    <row r="3873" spans="1:8">
      <c r="A3873" s="225"/>
      <c r="B3873" s="580"/>
      <c r="C3873" s="579"/>
      <c r="H3873" s="325"/>
    </row>
    <row r="3874" spans="1:8">
      <c r="A3874" s="225"/>
      <c r="B3874" s="580"/>
      <c r="C3874" s="579"/>
      <c r="H3874" s="325"/>
    </row>
    <row r="3875" spans="1:8">
      <c r="A3875" s="225"/>
      <c r="B3875" s="580"/>
      <c r="C3875" s="579"/>
      <c r="H3875" s="325"/>
    </row>
    <row r="3876" spans="1:8">
      <c r="A3876" s="225"/>
      <c r="B3876" s="580"/>
      <c r="C3876" s="579"/>
      <c r="H3876" s="325"/>
    </row>
    <row r="3877" spans="1:8">
      <c r="A3877" s="225"/>
      <c r="B3877" s="580"/>
      <c r="C3877" s="579"/>
      <c r="H3877" s="325"/>
    </row>
    <row r="3878" spans="1:8">
      <c r="A3878" s="225"/>
      <c r="B3878" s="580"/>
      <c r="C3878" s="579"/>
      <c r="H3878" s="325"/>
    </row>
    <row r="3879" spans="1:8">
      <c r="A3879" s="225"/>
      <c r="B3879" s="580"/>
      <c r="C3879" s="579"/>
      <c r="H3879" s="325"/>
    </row>
    <row r="3880" spans="1:8">
      <c r="A3880" s="225"/>
      <c r="B3880" s="580"/>
      <c r="C3880" s="579"/>
      <c r="H3880" s="325"/>
    </row>
    <row r="3881" spans="1:8">
      <c r="A3881" s="225"/>
      <c r="B3881" s="580"/>
      <c r="C3881" s="579"/>
      <c r="H3881" s="325"/>
    </row>
    <row r="3882" spans="1:8">
      <c r="A3882" s="225"/>
      <c r="B3882" s="580"/>
      <c r="C3882" s="579"/>
      <c r="H3882" s="325"/>
    </row>
    <row r="3883" spans="1:8">
      <c r="A3883" s="225"/>
      <c r="B3883" s="580"/>
      <c r="C3883" s="579"/>
      <c r="H3883" s="325"/>
    </row>
    <row r="3884" spans="1:8">
      <c r="A3884" s="225"/>
      <c r="B3884" s="580"/>
      <c r="C3884" s="579"/>
      <c r="H3884" s="325"/>
    </row>
    <row r="3885" spans="1:8">
      <c r="A3885" s="225"/>
      <c r="B3885" s="580"/>
      <c r="C3885" s="579"/>
      <c r="H3885" s="325"/>
    </row>
    <row r="3886" spans="1:8">
      <c r="A3886" s="225"/>
      <c r="B3886" s="580"/>
      <c r="C3886" s="579"/>
      <c r="H3886" s="325"/>
    </row>
    <row r="3887" spans="1:8">
      <c r="A3887" s="225"/>
      <c r="B3887" s="580"/>
      <c r="C3887" s="579"/>
      <c r="H3887" s="325"/>
    </row>
    <row r="3888" spans="1:8">
      <c r="A3888" s="225"/>
      <c r="B3888" s="580"/>
      <c r="C3888" s="579"/>
      <c r="H3888" s="325"/>
    </row>
    <row r="3889" spans="1:8">
      <c r="A3889" s="225"/>
      <c r="B3889" s="580"/>
      <c r="C3889" s="579"/>
      <c r="H3889" s="325"/>
    </row>
    <row r="3890" spans="1:8">
      <c r="A3890" s="225"/>
      <c r="B3890" s="580"/>
      <c r="C3890" s="579"/>
      <c r="H3890" s="325"/>
    </row>
    <row r="3891" spans="1:8">
      <c r="A3891" s="225"/>
      <c r="B3891" s="580"/>
      <c r="C3891" s="579"/>
      <c r="H3891" s="325"/>
    </row>
    <row r="3892" spans="1:8">
      <c r="A3892" s="225"/>
      <c r="B3892" s="580"/>
      <c r="C3892" s="579"/>
      <c r="H3892" s="325"/>
    </row>
    <row r="3893" spans="1:8">
      <c r="A3893" s="225"/>
      <c r="B3893" s="580"/>
      <c r="C3893" s="579"/>
      <c r="H3893" s="325"/>
    </row>
    <row r="3894" spans="1:8">
      <c r="A3894" s="225"/>
      <c r="B3894" s="580"/>
      <c r="C3894" s="579"/>
      <c r="H3894" s="325"/>
    </row>
    <row r="3895" spans="1:8">
      <c r="A3895" s="225"/>
      <c r="B3895" s="580"/>
      <c r="C3895" s="579"/>
      <c r="H3895" s="325"/>
    </row>
    <row r="3896" spans="1:8">
      <c r="A3896" s="225"/>
      <c r="B3896" s="580"/>
      <c r="C3896" s="579"/>
      <c r="H3896" s="325"/>
    </row>
    <row r="3897" spans="1:8">
      <c r="A3897" s="225"/>
      <c r="B3897" s="580"/>
      <c r="C3897" s="579"/>
      <c r="H3897" s="325"/>
    </row>
    <row r="3898" spans="1:8">
      <c r="A3898" s="225"/>
      <c r="B3898" s="580"/>
      <c r="C3898" s="579"/>
      <c r="H3898" s="325"/>
    </row>
    <row r="3899" spans="1:8">
      <c r="A3899" s="225"/>
      <c r="B3899" s="580"/>
      <c r="C3899" s="579"/>
      <c r="H3899" s="325"/>
    </row>
    <row r="3900" spans="1:8">
      <c r="A3900" s="225"/>
      <c r="B3900" s="580"/>
      <c r="C3900" s="579"/>
      <c r="H3900" s="325"/>
    </row>
    <row r="3901" spans="1:8">
      <c r="A3901" s="225"/>
      <c r="B3901" s="580"/>
      <c r="C3901" s="579"/>
      <c r="H3901" s="325"/>
    </row>
    <row r="3902" spans="1:8">
      <c r="A3902" s="225"/>
      <c r="B3902" s="580"/>
      <c r="C3902" s="579"/>
      <c r="H3902" s="325"/>
    </row>
    <row r="3903" spans="1:8">
      <c r="A3903" s="225"/>
      <c r="B3903" s="580"/>
      <c r="C3903" s="579"/>
      <c r="H3903" s="325"/>
    </row>
    <row r="3904" spans="1:8">
      <c r="A3904" s="225"/>
      <c r="B3904" s="580"/>
      <c r="C3904" s="579"/>
      <c r="H3904" s="325"/>
    </row>
    <row r="3905" spans="1:8">
      <c r="A3905" s="225"/>
      <c r="B3905" s="580"/>
      <c r="C3905" s="579"/>
      <c r="H3905" s="325"/>
    </row>
    <row r="3906" spans="1:8">
      <c r="A3906" s="225"/>
      <c r="B3906" s="580"/>
      <c r="C3906" s="579"/>
      <c r="H3906" s="325"/>
    </row>
    <row r="3907" spans="1:8">
      <c r="A3907" s="225"/>
      <c r="B3907" s="580"/>
      <c r="C3907" s="579"/>
      <c r="H3907" s="325"/>
    </row>
    <row r="3908" spans="1:8">
      <c r="A3908" s="225"/>
      <c r="B3908" s="580"/>
      <c r="C3908" s="579"/>
      <c r="H3908" s="325"/>
    </row>
    <row r="3909" spans="1:8">
      <c r="A3909" s="225"/>
      <c r="B3909" s="580"/>
      <c r="C3909" s="579"/>
      <c r="H3909" s="325"/>
    </row>
    <row r="3910" spans="1:8">
      <c r="A3910" s="225"/>
      <c r="B3910" s="580"/>
      <c r="C3910" s="579"/>
      <c r="H3910" s="325"/>
    </row>
    <row r="3911" spans="1:8">
      <c r="A3911" s="225"/>
      <c r="B3911" s="580"/>
      <c r="C3911" s="579"/>
      <c r="H3911" s="325"/>
    </row>
    <row r="3912" spans="1:8">
      <c r="A3912" s="225"/>
      <c r="B3912" s="580"/>
      <c r="C3912" s="579"/>
      <c r="H3912" s="325"/>
    </row>
    <row r="3913" spans="1:8">
      <c r="A3913" s="225"/>
      <c r="B3913" s="580"/>
      <c r="C3913" s="579"/>
      <c r="H3913" s="325"/>
    </row>
    <row r="3914" spans="1:8">
      <c r="A3914" s="225"/>
      <c r="B3914" s="580"/>
      <c r="C3914" s="579"/>
      <c r="H3914" s="325"/>
    </row>
    <row r="3915" spans="1:8">
      <c r="A3915" s="225"/>
      <c r="B3915" s="580"/>
      <c r="C3915" s="579"/>
      <c r="H3915" s="325"/>
    </row>
    <row r="3916" spans="1:8">
      <c r="A3916" s="225"/>
      <c r="B3916" s="580"/>
      <c r="C3916" s="579"/>
      <c r="H3916" s="325"/>
    </row>
    <row r="3917" spans="1:8">
      <c r="A3917" s="225"/>
      <c r="B3917" s="580"/>
      <c r="C3917" s="579"/>
      <c r="H3917" s="325"/>
    </row>
    <row r="3918" spans="1:8">
      <c r="A3918" s="225"/>
      <c r="B3918" s="580"/>
      <c r="C3918" s="579"/>
      <c r="H3918" s="325"/>
    </row>
    <row r="3919" spans="1:8">
      <c r="A3919" s="225"/>
      <c r="B3919" s="580"/>
      <c r="C3919" s="579"/>
      <c r="H3919" s="325"/>
    </row>
    <row r="3920" spans="1:8">
      <c r="A3920" s="225"/>
      <c r="B3920" s="580"/>
      <c r="C3920" s="579"/>
      <c r="H3920" s="325"/>
    </row>
    <row r="3921" spans="1:8">
      <c r="A3921" s="225"/>
      <c r="B3921" s="580"/>
      <c r="C3921" s="579"/>
      <c r="H3921" s="325"/>
    </row>
    <row r="3922" spans="1:8">
      <c r="A3922" s="225"/>
      <c r="B3922" s="580"/>
      <c r="C3922" s="579"/>
      <c r="H3922" s="325"/>
    </row>
    <row r="3923" spans="1:8">
      <c r="A3923" s="225"/>
      <c r="B3923" s="580"/>
      <c r="C3923" s="579"/>
      <c r="H3923" s="325"/>
    </row>
    <row r="3924" spans="1:8">
      <c r="A3924" s="225"/>
      <c r="B3924" s="580"/>
      <c r="C3924" s="579"/>
      <c r="H3924" s="325"/>
    </row>
    <row r="3925" spans="1:8">
      <c r="A3925" s="225"/>
      <c r="B3925" s="580"/>
      <c r="C3925" s="579"/>
      <c r="H3925" s="325"/>
    </row>
    <row r="3926" spans="1:8">
      <c r="A3926" s="225"/>
      <c r="B3926" s="580"/>
      <c r="C3926" s="579"/>
      <c r="H3926" s="325"/>
    </row>
    <row r="3927" spans="1:8">
      <c r="A3927" s="225"/>
      <c r="B3927" s="580"/>
      <c r="C3927" s="579"/>
      <c r="H3927" s="325"/>
    </row>
    <row r="3928" spans="1:8">
      <c r="A3928" s="225"/>
      <c r="B3928" s="580"/>
      <c r="C3928" s="579"/>
      <c r="H3928" s="325"/>
    </row>
    <row r="3929" spans="1:8">
      <c r="A3929" s="225"/>
      <c r="B3929" s="580"/>
      <c r="C3929" s="579"/>
      <c r="H3929" s="325"/>
    </row>
    <row r="3930" spans="1:8">
      <c r="A3930" s="225"/>
      <c r="B3930" s="580"/>
      <c r="C3930" s="579"/>
      <c r="H3930" s="325"/>
    </row>
    <row r="3931" spans="1:8">
      <c r="A3931" s="225"/>
      <c r="B3931" s="580"/>
      <c r="C3931" s="579"/>
      <c r="H3931" s="325"/>
    </row>
    <row r="3932" spans="1:8">
      <c r="A3932" s="225"/>
      <c r="B3932" s="580"/>
      <c r="C3932" s="579"/>
      <c r="H3932" s="325"/>
    </row>
    <row r="3933" spans="1:8">
      <c r="A3933" s="225"/>
      <c r="B3933" s="580"/>
      <c r="C3933" s="579"/>
      <c r="H3933" s="325"/>
    </row>
    <row r="3934" spans="1:8">
      <c r="A3934" s="225"/>
      <c r="B3934" s="580"/>
      <c r="C3934" s="579"/>
      <c r="H3934" s="325"/>
    </row>
    <row r="3935" spans="1:8">
      <c r="A3935" s="225"/>
      <c r="B3935" s="580"/>
      <c r="C3935" s="579"/>
      <c r="H3935" s="325"/>
    </row>
    <row r="3936" spans="1:8">
      <c r="A3936" s="225"/>
      <c r="B3936" s="580"/>
      <c r="C3936" s="579"/>
      <c r="H3936" s="325"/>
    </row>
    <row r="3937" spans="1:8">
      <c r="A3937" s="225"/>
      <c r="B3937" s="580"/>
      <c r="C3937" s="579"/>
      <c r="H3937" s="325"/>
    </row>
    <row r="3938" spans="1:8">
      <c r="A3938" s="225"/>
      <c r="B3938" s="580"/>
      <c r="C3938" s="579"/>
      <c r="H3938" s="325"/>
    </row>
    <row r="3939" spans="1:8">
      <c r="A3939" s="225"/>
      <c r="B3939" s="580"/>
      <c r="C3939" s="579"/>
      <c r="H3939" s="325"/>
    </row>
    <row r="3940" spans="1:8">
      <c r="A3940" s="225"/>
      <c r="B3940" s="580"/>
      <c r="C3940" s="579"/>
      <c r="H3940" s="325"/>
    </row>
    <row r="3941" spans="1:8">
      <c r="A3941" s="225"/>
      <c r="B3941" s="580"/>
      <c r="C3941" s="579"/>
      <c r="H3941" s="325"/>
    </row>
    <row r="3942" spans="1:8">
      <c r="A3942" s="225"/>
      <c r="B3942" s="580"/>
      <c r="C3942" s="579"/>
      <c r="H3942" s="325"/>
    </row>
    <row r="3943" spans="1:8">
      <c r="A3943" s="225"/>
      <c r="B3943" s="580"/>
      <c r="C3943" s="579"/>
      <c r="H3943" s="325"/>
    </row>
    <row r="3944" spans="1:8">
      <c r="A3944" s="225"/>
      <c r="B3944" s="580"/>
      <c r="C3944" s="579"/>
      <c r="H3944" s="325"/>
    </row>
    <row r="3945" spans="1:8">
      <c r="A3945" s="225"/>
      <c r="B3945" s="580"/>
      <c r="C3945" s="579"/>
      <c r="H3945" s="325"/>
    </row>
    <row r="3946" spans="1:8">
      <c r="A3946" s="225"/>
      <c r="B3946" s="580"/>
      <c r="C3946" s="579"/>
      <c r="H3946" s="325"/>
    </row>
    <row r="3947" spans="1:8">
      <c r="A3947" s="225"/>
      <c r="B3947" s="580"/>
      <c r="C3947" s="579"/>
      <c r="H3947" s="325"/>
    </row>
    <row r="3948" spans="1:8">
      <c r="A3948" s="225"/>
      <c r="B3948" s="580"/>
      <c r="C3948" s="579"/>
      <c r="H3948" s="325"/>
    </row>
    <row r="3949" spans="1:8">
      <c r="A3949" s="225"/>
      <c r="B3949" s="580"/>
      <c r="C3949" s="579"/>
      <c r="H3949" s="325"/>
    </row>
    <row r="3950" spans="1:8">
      <c r="A3950" s="225"/>
      <c r="B3950" s="580"/>
      <c r="C3950" s="579"/>
      <c r="H3950" s="325"/>
    </row>
    <row r="3951" spans="1:8">
      <c r="A3951" s="225"/>
      <c r="B3951" s="580"/>
      <c r="C3951" s="579"/>
      <c r="H3951" s="325"/>
    </row>
    <row r="3952" spans="1:8">
      <c r="A3952" s="225"/>
      <c r="B3952" s="580"/>
      <c r="C3952" s="579"/>
      <c r="H3952" s="325"/>
    </row>
    <row r="3953" spans="1:8">
      <c r="A3953" s="225"/>
      <c r="B3953" s="580"/>
      <c r="C3953" s="579"/>
      <c r="H3953" s="325"/>
    </row>
    <row r="3954" spans="1:8">
      <c r="A3954" s="225"/>
      <c r="B3954" s="580"/>
      <c r="C3954" s="579"/>
      <c r="H3954" s="325"/>
    </row>
    <row r="3955" spans="1:8">
      <c r="A3955" s="225"/>
      <c r="B3955" s="580"/>
      <c r="C3955" s="579"/>
      <c r="H3955" s="325"/>
    </row>
    <row r="3956" spans="1:8">
      <c r="A3956" s="225"/>
      <c r="B3956" s="580"/>
      <c r="C3956" s="579"/>
      <c r="H3956" s="325"/>
    </row>
    <row r="3957" spans="1:8">
      <c r="A3957" s="225"/>
      <c r="B3957" s="580"/>
      <c r="C3957" s="579"/>
      <c r="H3957" s="325"/>
    </row>
    <row r="3958" spans="1:8">
      <c r="A3958" s="225"/>
      <c r="B3958" s="580"/>
      <c r="C3958" s="579"/>
      <c r="H3958" s="325"/>
    </row>
    <row r="3959" spans="1:8">
      <c r="A3959" s="225"/>
      <c r="B3959" s="580"/>
      <c r="C3959" s="579"/>
      <c r="H3959" s="325"/>
    </row>
    <row r="3960" spans="1:8">
      <c r="A3960" s="225"/>
      <c r="B3960" s="580"/>
      <c r="C3960" s="579"/>
      <c r="H3960" s="325"/>
    </row>
    <row r="3961" spans="1:8">
      <c r="A3961" s="225"/>
      <c r="B3961" s="580"/>
      <c r="C3961" s="579"/>
      <c r="H3961" s="325"/>
    </row>
    <row r="3962" spans="1:8">
      <c r="A3962" s="225"/>
      <c r="B3962" s="580"/>
      <c r="C3962" s="579"/>
      <c r="H3962" s="325"/>
    </row>
    <row r="3963" spans="1:8">
      <c r="A3963" s="225"/>
      <c r="B3963" s="580"/>
      <c r="C3963" s="579"/>
      <c r="H3963" s="325"/>
    </row>
    <row r="3964" spans="1:8">
      <c r="A3964" s="225"/>
      <c r="B3964" s="580"/>
      <c r="C3964" s="579"/>
      <c r="H3964" s="325"/>
    </row>
    <row r="3965" spans="1:8">
      <c r="A3965" s="225"/>
      <c r="B3965" s="580"/>
      <c r="C3965" s="579"/>
      <c r="H3965" s="325"/>
    </row>
    <row r="3966" spans="1:8">
      <c r="A3966" s="225"/>
      <c r="B3966" s="580"/>
      <c r="C3966" s="579"/>
      <c r="H3966" s="325"/>
    </row>
    <row r="3967" spans="1:8">
      <c r="A3967" s="225"/>
      <c r="B3967" s="580"/>
      <c r="C3967" s="579"/>
      <c r="H3967" s="325"/>
    </row>
    <row r="3968" spans="1:8">
      <c r="A3968" s="225"/>
      <c r="B3968" s="580"/>
      <c r="C3968" s="579"/>
      <c r="H3968" s="325"/>
    </row>
    <row r="3969" spans="1:8">
      <c r="A3969" s="225"/>
      <c r="B3969" s="580"/>
      <c r="C3969" s="579"/>
      <c r="H3969" s="325"/>
    </row>
    <row r="3970" spans="1:8">
      <c r="A3970" s="225"/>
      <c r="B3970" s="580"/>
      <c r="C3970" s="579"/>
      <c r="H3970" s="325"/>
    </row>
    <row r="3971" spans="1:8">
      <c r="A3971" s="225"/>
      <c r="B3971" s="580"/>
      <c r="C3971" s="579"/>
      <c r="H3971" s="325"/>
    </row>
    <row r="3972" spans="1:8">
      <c r="A3972" s="225"/>
      <c r="B3972" s="580"/>
      <c r="C3972" s="579"/>
      <c r="H3972" s="325"/>
    </row>
    <row r="3973" spans="1:8">
      <c r="A3973" s="225"/>
      <c r="B3973" s="580"/>
      <c r="C3973" s="579"/>
      <c r="H3973" s="325"/>
    </row>
    <row r="3974" spans="1:8">
      <c r="A3974" s="225"/>
      <c r="B3974" s="580"/>
      <c r="C3974" s="579"/>
      <c r="H3974" s="325"/>
    </row>
    <row r="3975" spans="1:8">
      <c r="A3975" s="225"/>
      <c r="B3975" s="580"/>
      <c r="C3975" s="579"/>
      <c r="H3975" s="325"/>
    </row>
    <row r="3976" spans="1:8">
      <c r="A3976" s="225"/>
      <c r="B3976" s="580"/>
      <c r="C3976" s="579"/>
      <c r="H3976" s="325"/>
    </row>
    <row r="3977" spans="1:8">
      <c r="A3977" s="225"/>
      <c r="B3977" s="580"/>
      <c r="C3977" s="579"/>
      <c r="H3977" s="325"/>
    </row>
    <row r="3978" spans="1:8">
      <c r="A3978" s="225"/>
      <c r="B3978" s="580"/>
      <c r="C3978" s="579"/>
      <c r="H3978" s="325"/>
    </row>
    <row r="3979" spans="1:8">
      <c r="A3979" s="225"/>
      <c r="B3979" s="580"/>
      <c r="C3979" s="579"/>
      <c r="H3979" s="325"/>
    </row>
    <row r="3980" spans="1:8">
      <c r="A3980" s="225"/>
      <c r="B3980" s="580"/>
      <c r="C3980" s="579"/>
      <c r="H3980" s="325"/>
    </row>
    <row r="3981" spans="1:8">
      <c r="A3981" s="225"/>
      <c r="B3981" s="580"/>
      <c r="C3981" s="579"/>
      <c r="H3981" s="325"/>
    </row>
    <row r="3982" spans="1:8">
      <c r="A3982" s="225"/>
      <c r="B3982" s="580"/>
      <c r="C3982" s="579"/>
      <c r="H3982" s="325"/>
    </row>
    <row r="3983" spans="1:8">
      <c r="A3983" s="225"/>
      <c r="B3983" s="580"/>
      <c r="C3983" s="579"/>
      <c r="H3983" s="325"/>
    </row>
    <row r="3984" spans="1:8">
      <c r="A3984" s="225"/>
      <c r="B3984" s="580"/>
      <c r="C3984" s="579"/>
      <c r="H3984" s="325"/>
    </row>
    <row r="3985" spans="1:8">
      <c r="A3985" s="225"/>
      <c r="B3985" s="580"/>
      <c r="C3985" s="579"/>
      <c r="H3985" s="325"/>
    </row>
    <row r="3986" spans="1:8">
      <c r="A3986" s="225"/>
      <c r="B3986" s="580"/>
      <c r="C3986" s="579"/>
      <c r="H3986" s="325"/>
    </row>
    <row r="3987" spans="1:8">
      <c r="A3987" s="225"/>
      <c r="B3987" s="580"/>
      <c r="C3987" s="579"/>
      <c r="H3987" s="325"/>
    </row>
    <row r="3988" spans="1:8">
      <c r="A3988" s="225"/>
      <c r="B3988" s="580"/>
      <c r="C3988" s="579"/>
      <c r="H3988" s="325"/>
    </row>
    <row r="3989" spans="1:8">
      <c r="A3989" s="225"/>
      <c r="B3989" s="580"/>
      <c r="C3989" s="579"/>
      <c r="H3989" s="325"/>
    </row>
    <row r="3990" spans="1:8">
      <c r="A3990" s="225"/>
      <c r="B3990" s="580"/>
      <c r="C3990" s="579"/>
      <c r="H3990" s="325"/>
    </row>
    <row r="3991" spans="1:8">
      <c r="A3991" s="225"/>
      <c r="B3991" s="580"/>
      <c r="C3991" s="579"/>
      <c r="H3991" s="325"/>
    </row>
    <row r="3992" spans="1:8">
      <c r="A3992" s="225"/>
      <c r="B3992" s="580"/>
      <c r="C3992" s="579"/>
      <c r="H3992" s="325"/>
    </row>
    <row r="3993" spans="1:8">
      <c r="A3993" s="225"/>
      <c r="B3993" s="580"/>
      <c r="C3993" s="579"/>
      <c r="H3993" s="325"/>
    </row>
    <row r="3994" spans="1:8">
      <c r="A3994" s="225"/>
      <c r="B3994" s="580"/>
      <c r="C3994" s="579"/>
      <c r="H3994" s="325"/>
    </row>
    <row r="3995" spans="1:8">
      <c r="A3995" s="225"/>
      <c r="B3995" s="580"/>
      <c r="C3995" s="579"/>
      <c r="H3995" s="325"/>
    </row>
    <row r="3996" spans="1:8">
      <c r="A3996" s="225"/>
      <c r="B3996" s="580"/>
      <c r="C3996" s="579"/>
      <c r="H3996" s="325"/>
    </row>
    <row r="3997" spans="1:8">
      <c r="A3997" s="225"/>
      <c r="B3997" s="580"/>
      <c r="C3997" s="579"/>
      <c r="H3997" s="325"/>
    </row>
    <row r="3998" spans="1:8">
      <c r="A3998" s="225"/>
      <c r="B3998" s="580"/>
      <c r="C3998" s="579"/>
      <c r="H3998" s="325"/>
    </row>
    <row r="3999" spans="1:8">
      <c r="A3999" s="225"/>
      <c r="B3999" s="580"/>
      <c r="C3999" s="579"/>
      <c r="H3999" s="325"/>
    </row>
    <row r="4000" spans="1:8">
      <c r="A4000" s="225"/>
      <c r="B4000" s="580"/>
      <c r="C4000" s="579"/>
      <c r="H4000" s="325"/>
    </row>
    <row r="4001" spans="1:8">
      <c r="A4001" s="225"/>
      <c r="B4001" s="580"/>
      <c r="C4001" s="579"/>
      <c r="H4001" s="325"/>
    </row>
    <row r="4002" spans="1:8">
      <c r="A4002" s="225"/>
      <c r="B4002" s="580"/>
      <c r="C4002" s="579"/>
      <c r="H4002" s="325"/>
    </row>
    <row r="4003" spans="1:8">
      <c r="A4003" s="225"/>
      <c r="B4003" s="580"/>
      <c r="C4003" s="579"/>
      <c r="H4003" s="325"/>
    </row>
    <row r="4004" spans="1:8">
      <c r="A4004" s="225"/>
      <c r="B4004" s="580"/>
      <c r="C4004" s="579"/>
      <c r="H4004" s="325"/>
    </row>
    <row r="4005" spans="1:8">
      <c r="A4005" s="225"/>
      <c r="B4005" s="580"/>
      <c r="C4005" s="579"/>
      <c r="H4005" s="325"/>
    </row>
    <row r="4006" spans="1:8">
      <c r="A4006" s="225"/>
      <c r="B4006" s="580"/>
      <c r="C4006" s="579"/>
      <c r="H4006" s="325"/>
    </row>
    <row r="4007" spans="1:8">
      <c r="A4007" s="225"/>
      <c r="B4007" s="580"/>
      <c r="C4007" s="579"/>
      <c r="H4007" s="325"/>
    </row>
    <row r="4008" spans="1:8">
      <c r="A4008" s="225"/>
      <c r="B4008" s="580"/>
      <c r="C4008" s="579"/>
      <c r="H4008" s="325"/>
    </row>
    <row r="4009" spans="1:8">
      <c r="A4009" s="225"/>
      <c r="B4009" s="580"/>
      <c r="C4009" s="579"/>
      <c r="H4009" s="325"/>
    </row>
    <row r="4010" spans="1:8">
      <c r="A4010" s="225"/>
      <c r="B4010" s="580"/>
      <c r="C4010" s="579"/>
      <c r="H4010" s="325"/>
    </row>
    <row r="4011" spans="1:8">
      <c r="A4011" s="225"/>
      <c r="B4011" s="580"/>
      <c r="C4011" s="579"/>
      <c r="H4011" s="325"/>
    </row>
    <row r="4012" spans="1:8">
      <c r="A4012" s="225"/>
      <c r="B4012" s="580"/>
      <c r="C4012" s="579"/>
      <c r="H4012" s="325"/>
    </row>
    <row r="4013" spans="1:8">
      <c r="A4013" s="225"/>
      <c r="B4013" s="580"/>
      <c r="C4013" s="579"/>
      <c r="H4013" s="325"/>
    </row>
    <row r="4014" spans="1:8">
      <c r="A4014" s="225"/>
      <c r="B4014" s="580"/>
      <c r="C4014" s="579"/>
      <c r="H4014" s="325"/>
    </row>
    <row r="4015" spans="1:8">
      <c r="A4015" s="225"/>
      <c r="B4015" s="580"/>
      <c r="C4015" s="579"/>
      <c r="H4015" s="325"/>
    </row>
    <row r="4016" spans="1:8">
      <c r="A4016" s="225"/>
      <c r="B4016" s="580"/>
      <c r="C4016" s="579"/>
      <c r="H4016" s="325"/>
    </row>
    <row r="4017" spans="1:8">
      <c r="A4017" s="225"/>
      <c r="B4017" s="580"/>
      <c r="C4017" s="579"/>
      <c r="H4017" s="325"/>
    </row>
    <row r="4018" spans="1:8">
      <c r="A4018" s="225"/>
      <c r="B4018" s="580"/>
      <c r="C4018" s="579"/>
      <c r="H4018" s="325"/>
    </row>
    <row r="4019" spans="1:8">
      <c r="A4019" s="225"/>
      <c r="B4019" s="580"/>
      <c r="C4019" s="579"/>
      <c r="H4019" s="325"/>
    </row>
    <row r="4020" spans="1:8">
      <c r="A4020" s="225"/>
      <c r="B4020" s="580"/>
      <c r="C4020" s="579"/>
      <c r="H4020" s="325"/>
    </row>
    <row r="4021" spans="1:8">
      <c r="A4021" s="225"/>
      <c r="B4021" s="580"/>
      <c r="C4021" s="579"/>
      <c r="H4021" s="325"/>
    </row>
    <row r="4022" spans="1:8">
      <c r="A4022" s="225"/>
      <c r="B4022" s="580"/>
      <c r="C4022" s="579"/>
      <c r="H4022" s="325"/>
    </row>
    <row r="4023" spans="1:8">
      <c r="A4023" s="225"/>
      <c r="B4023" s="580"/>
      <c r="C4023" s="579"/>
      <c r="H4023" s="325"/>
    </row>
    <row r="4024" spans="1:8">
      <c r="A4024" s="225"/>
      <c r="B4024" s="580"/>
      <c r="C4024" s="579"/>
      <c r="H4024" s="325"/>
    </row>
    <row r="4025" spans="1:8">
      <c r="A4025" s="225"/>
      <c r="B4025" s="580"/>
      <c r="C4025" s="579"/>
      <c r="H4025" s="325"/>
    </row>
    <row r="4026" spans="1:8">
      <c r="A4026" s="225"/>
      <c r="B4026" s="580"/>
      <c r="C4026" s="579"/>
      <c r="H4026" s="325"/>
    </row>
    <row r="4027" spans="1:8">
      <c r="A4027" s="225"/>
      <c r="B4027" s="580"/>
      <c r="C4027" s="579"/>
      <c r="H4027" s="325"/>
    </row>
    <row r="4028" spans="1:8">
      <c r="A4028" s="225"/>
      <c r="B4028" s="580"/>
      <c r="C4028" s="579"/>
      <c r="H4028" s="325"/>
    </row>
    <row r="4029" spans="1:8">
      <c r="A4029" s="225"/>
      <c r="B4029" s="580"/>
      <c r="C4029" s="579"/>
      <c r="H4029" s="325"/>
    </row>
    <row r="4030" spans="1:8">
      <c r="A4030" s="225"/>
      <c r="B4030" s="580"/>
      <c r="C4030" s="579"/>
      <c r="H4030" s="325"/>
    </row>
    <row r="4031" spans="1:8">
      <c r="A4031" s="225"/>
      <c r="B4031" s="580"/>
      <c r="C4031" s="579"/>
      <c r="H4031" s="325"/>
    </row>
    <row r="4032" spans="1:8">
      <c r="A4032" s="225"/>
      <c r="B4032" s="580"/>
      <c r="C4032" s="579"/>
      <c r="H4032" s="325"/>
    </row>
    <row r="4033" spans="1:8">
      <c r="A4033" s="225"/>
      <c r="B4033" s="580"/>
      <c r="C4033" s="579"/>
      <c r="H4033" s="325"/>
    </row>
    <row r="4034" spans="1:8">
      <c r="A4034" s="225"/>
      <c r="B4034" s="580"/>
      <c r="C4034" s="579"/>
      <c r="H4034" s="325"/>
    </row>
    <row r="4035" spans="1:8">
      <c r="A4035" s="225"/>
      <c r="B4035" s="580"/>
      <c r="C4035" s="579"/>
      <c r="H4035" s="325"/>
    </row>
    <row r="4036" spans="1:8">
      <c r="A4036" s="225"/>
      <c r="B4036" s="580"/>
      <c r="C4036" s="579"/>
      <c r="H4036" s="325"/>
    </row>
    <row r="4037" spans="1:8">
      <c r="A4037" s="225"/>
      <c r="B4037" s="580"/>
      <c r="C4037" s="579"/>
      <c r="H4037" s="325"/>
    </row>
    <row r="4038" spans="1:8">
      <c r="A4038" s="225"/>
      <c r="B4038" s="580"/>
      <c r="C4038" s="579"/>
      <c r="H4038" s="325"/>
    </row>
    <row r="4039" spans="1:8">
      <c r="A4039" s="225"/>
      <c r="B4039" s="580"/>
      <c r="C4039" s="579"/>
      <c r="H4039" s="325"/>
    </row>
    <row r="4040" spans="1:8">
      <c r="A4040" s="225"/>
      <c r="B4040" s="580"/>
      <c r="C4040" s="579"/>
      <c r="H4040" s="325"/>
    </row>
    <row r="4041" spans="1:8">
      <c r="A4041" s="225"/>
      <c r="B4041" s="580"/>
      <c r="C4041" s="579"/>
      <c r="H4041" s="325"/>
    </row>
    <row r="4042" spans="1:8">
      <c r="A4042" s="225"/>
      <c r="B4042" s="580"/>
      <c r="C4042" s="579"/>
      <c r="H4042" s="325"/>
    </row>
    <row r="4043" spans="1:8">
      <c r="A4043" s="225"/>
      <c r="B4043" s="580"/>
      <c r="C4043" s="579"/>
      <c r="H4043" s="325"/>
    </row>
    <row r="4044" spans="1:8">
      <c r="A4044" s="225"/>
      <c r="B4044" s="580"/>
      <c r="C4044" s="579"/>
      <c r="H4044" s="325"/>
    </row>
    <row r="4045" spans="1:8">
      <c r="A4045" s="225"/>
      <c r="B4045" s="580"/>
      <c r="C4045" s="579"/>
      <c r="H4045" s="325"/>
    </row>
    <row r="4046" spans="1:8">
      <c r="A4046" s="225"/>
      <c r="B4046" s="580"/>
      <c r="C4046" s="579"/>
      <c r="H4046" s="325"/>
    </row>
    <row r="4047" spans="1:8">
      <c r="A4047" s="225"/>
      <c r="B4047" s="580"/>
      <c r="C4047" s="579"/>
      <c r="H4047" s="325"/>
    </row>
    <row r="4048" spans="1:8">
      <c r="A4048" s="225"/>
      <c r="B4048" s="580"/>
      <c r="C4048" s="579"/>
      <c r="H4048" s="325"/>
    </row>
    <row r="4049" spans="1:8">
      <c r="A4049" s="225"/>
      <c r="B4049" s="580"/>
      <c r="C4049" s="579"/>
      <c r="H4049" s="325"/>
    </row>
    <row r="4050" spans="1:8">
      <c r="A4050" s="225"/>
      <c r="B4050" s="580"/>
      <c r="C4050" s="579"/>
      <c r="H4050" s="325"/>
    </row>
    <row r="4051" spans="1:8">
      <c r="A4051" s="225"/>
      <c r="B4051" s="580"/>
      <c r="C4051" s="579"/>
      <c r="H4051" s="325"/>
    </row>
    <row r="4052" spans="1:8">
      <c r="A4052" s="225"/>
      <c r="B4052" s="580"/>
      <c r="C4052" s="579"/>
      <c r="H4052" s="325"/>
    </row>
    <row r="4053" spans="1:8">
      <c r="A4053" s="225"/>
      <c r="B4053" s="580"/>
      <c r="C4053" s="579"/>
      <c r="H4053" s="325"/>
    </row>
    <row r="4054" spans="1:8">
      <c r="A4054" s="225"/>
      <c r="B4054" s="580"/>
      <c r="C4054" s="579"/>
      <c r="H4054" s="325"/>
    </row>
    <row r="4055" spans="1:8">
      <c r="A4055" s="225"/>
      <c r="B4055" s="580"/>
      <c r="C4055" s="579"/>
      <c r="H4055" s="325"/>
    </row>
    <row r="4056" spans="1:8">
      <c r="A4056" s="225"/>
      <c r="B4056" s="580"/>
      <c r="C4056" s="579"/>
      <c r="H4056" s="325"/>
    </row>
    <row r="4057" spans="1:8">
      <c r="A4057" s="225"/>
      <c r="B4057" s="580"/>
      <c r="C4057" s="579"/>
      <c r="H4057" s="325"/>
    </row>
    <row r="4058" spans="1:8">
      <c r="A4058" s="225"/>
      <c r="B4058" s="580"/>
      <c r="C4058" s="579"/>
      <c r="H4058" s="325"/>
    </row>
    <row r="4059" spans="1:8">
      <c r="A4059" s="225"/>
      <c r="B4059" s="580"/>
      <c r="C4059" s="579"/>
      <c r="H4059" s="325"/>
    </row>
    <row r="4060" spans="1:8">
      <c r="A4060" s="225"/>
      <c r="B4060" s="580"/>
      <c r="C4060" s="579"/>
      <c r="H4060" s="325"/>
    </row>
    <row r="4061" spans="1:8">
      <c r="A4061" s="225"/>
      <c r="B4061" s="580"/>
      <c r="C4061" s="579"/>
      <c r="H4061" s="325"/>
    </row>
    <row r="4062" spans="1:8">
      <c r="A4062" s="225"/>
      <c r="B4062" s="580"/>
      <c r="C4062" s="579"/>
      <c r="H4062" s="325"/>
    </row>
    <row r="4063" spans="1:8">
      <c r="A4063" s="225"/>
      <c r="B4063" s="580"/>
      <c r="C4063" s="579"/>
      <c r="H4063" s="325"/>
    </row>
    <row r="4064" spans="1:8">
      <c r="A4064" s="225"/>
      <c r="B4064" s="580"/>
      <c r="C4064" s="579"/>
      <c r="H4064" s="325"/>
    </row>
    <row r="4065" spans="1:8">
      <c r="A4065" s="225"/>
      <c r="B4065" s="580"/>
      <c r="C4065" s="579"/>
      <c r="H4065" s="325"/>
    </row>
    <row r="4066" spans="1:8">
      <c r="A4066" s="225"/>
      <c r="B4066" s="580"/>
      <c r="C4066" s="579"/>
      <c r="H4066" s="325"/>
    </row>
    <row r="4067" spans="1:8">
      <c r="A4067" s="225"/>
      <c r="B4067" s="580"/>
      <c r="C4067" s="579"/>
      <c r="H4067" s="325"/>
    </row>
    <row r="4068" spans="1:8">
      <c r="A4068" s="225"/>
      <c r="B4068" s="580"/>
      <c r="C4068" s="579"/>
      <c r="H4068" s="325"/>
    </row>
    <row r="4069" spans="1:8">
      <c r="A4069" s="225"/>
      <c r="B4069" s="580"/>
      <c r="C4069" s="579"/>
      <c r="H4069" s="325"/>
    </row>
    <row r="4070" spans="1:8">
      <c r="A4070" s="225"/>
      <c r="B4070" s="580"/>
      <c r="C4070" s="579"/>
      <c r="H4070" s="325"/>
    </row>
    <row r="4071" spans="1:8">
      <c r="A4071" s="225"/>
      <c r="B4071" s="580"/>
      <c r="C4071" s="579"/>
      <c r="H4071" s="325"/>
    </row>
    <row r="4072" spans="1:8">
      <c r="A4072" s="225"/>
      <c r="B4072" s="580"/>
      <c r="C4072" s="579"/>
      <c r="H4072" s="325"/>
    </row>
    <row r="4073" spans="1:8">
      <c r="A4073" s="225"/>
      <c r="B4073" s="580"/>
      <c r="C4073" s="579"/>
      <c r="H4073" s="325"/>
    </row>
    <row r="4074" spans="1:8">
      <c r="A4074" s="225"/>
      <c r="B4074" s="580"/>
      <c r="C4074" s="579"/>
      <c r="H4074" s="325"/>
    </row>
    <row r="4075" spans="1:8">
      <c r="A4075" s="225"/>
      <c r="B4075" s="580"/>
      <c r="C4075" s="579"/>
      <c r="H4075" s="325"/>
    </row>
    <row r="4076" spans="1:8">
      <c r="A4076" s="225"/>
      <c r="B4076" s="580"/>
      <c r="C4076" s="579"/>
      <c r="H4076" s="325"/>
    </row>
    <row r="4077" spans="1:8">
      <c r="A4077" s="225"/>
      <c r="B4077" s="580"/>
      <c r="C4077" s="579"/>
      <c r="H4077" s="325"/>
    </row>
    <row r="4078" spans="1:8">
      <c r="A4078" s="225"/>
      <c r="B4078" s="580"/>
      <c r="C4078" s="579"/>
      <c r="H4078" s="325"/>
    </row>
    <row r="4079" spans="1:8">
      <c r="A4079" s="225"/>
      <c r="B4079" s="580"/>
      <c r="C4079" s="579"/>
      <c r="H4079" s="325"/>
    </row>
    <row r="4080" spans="1:8">
      <c r="A4080" s="225"/>
      <c r="B4080" s="580"/>
      <c r="C4080" s="579"/>
      <c r="H4080" s="325"/>
    </row>
    <row r="4081" spans="1:8">
      <c r="A4081" s="225"/>
      <c r="B4081" s="580"/>
      <c r="C4081" s="579"/>
      <c r="H4081" s="325"/>
    </row>
    <row r="4082" spans="1:8">
      <c r="A4082" s="225"/>
      <c r="B4082" s="580"/>
      <c r="C4082" s="579"/>
      <c r="H4082" s="325"/>
    </row>
    <row r="4083" spans="1:8">
      <c r="A4083" s="225"/>
      <c r="B4083" s="580"/>
      <c r="C4083" s="579"/>
      <c r="H4083" s="325"/>
    </row>
    <row r="4084" spans="1:8">
      <c r="A4084" s="225"/>
      <c r="B4084" s="580"/>
      <c r="C4084" s="579"/>
      <c r="H4084" s="325"/>
    </row>
    <row r="4085" spans="1:8">
      <c r="A4085" s="225"/>
      <c r="B4085" s="580"/>
      <c r="C4085" s="579"/>
      <c r="H4085" s="325"/>
    </row>
    <row r="4086" spans="1:8">
      <c r="A4086" s="225"/>
      <c r="B4086" s="580"/>
      <c r="C4086" s="579"/>
      <c r="H4086" s="325"/>
    </row>
    <row r="4087" spans="1:8">
      <c r="A4087" s="225"/>
      <c r="B4087" s="580"/>
      <c r="C4087" s="579"/>
      <c r="H4087" s="325"/>
    </row>
    <row r="4088" spans="1:8">
      <c r="A4088" s="225"/>
      <c r="B4088" s="580"/>
      <c r="C4088" s="579"/>
      <c r="H4088" s="325"/>
    </row>
    <row r="4089" spans="1:8">
      <c r="A4089" s="225"/>
      <c r="B4089" s="580"/>
      <c r="C4089" s="579"/>
      <c r="H4089" s="325"/>
    </row>
    <row r="4090" spans="1:8">
      <c r="A4090" s="225"/>
      <c r="B4090" s="580"/>
      <c r="C4090" s="579"/>
      <c r="H4090" s="325"/>
    </row>
    <row r="4091" spans="1:8">
      <c r="A4091" s="225"/>
      <c r="B4091" s="580"/>
      <c r="C4091" s="579"/>
      <c r="H4091" s="325"/>
    </row>
    <row r="4092" spans="1:8">
      <c r="A4092" s="225"/>
      <c r="B4092" s="580"/>
      <c r="C4092" s="579"/>
      <c r="H4092" s="325"/>
    </row>
    <row r="4093" spans="1:8">
      <c r="A4093" s="225"/>
      <c r="B4093" s="580"/>
      <c r="C4093" s="579"/>
      <c r="H4093" s="325"/>
    </row>
    <row r="4094" spans="1:8">
      <c r="A4094" s="225"/>
      <c r="B4094" s="580"/>
      <c r="C4094" s="579"/>
      <c r="H4094" s="325"/>
    </row>
    <row r="4095" spans="1:8">
      <c r="A4095" s="225"/>
      <c r="B4095" s="580"/>
      <c r="C4095" s="579"/>
      <c r="H4095" s="325"/>
    </row>
    <row r="4096" spans="1:8">
      <c r="A4096" s="225"/>
      <c r="B4096" s="580"/>
      <c r="C4096" s="579"/>
      <c r="H4096" s="325"/>
    </row>
    <row r="4097" spans="1:8">
      <c r="A4097" s="225"/>
      <c r="B4097" s="580"/>
      <c r="C4097" s="579"/>
      <c r="H4097" s="325"/>
    </row>
    <row r="4098" spans="1:8">
      <c r="A4098" s="225"/>
      <c r="B4098" s="580"/>
      <c r="C4098" s="579"/>
      <c r="H4098" s="325"/>
    </row>
    <row r="4099" spans="1:8">
      <c r="A4099" s="225"/>
      <c r="B4099" s="580"/>
      <c r="C4099" s="579"/>
      <c r="H4099" s="325"/>
    </row>
    <row r="4100" spans="1:8">
      <c r="A4100" s="225"/>
      <c r="B4100" s="580"/>
      <c r="C4100" s="579"/>
      <c r="H4100" s="325"/>
    </row>
    <row r="4101" spans="1:8">
      <c r="A4101" s="225"/>
      <c r="B4101" s="580"/>
      <c r="C4101" s="579"/>
      <c r="H4101" s="325"/>
    </row>
    <row r="4102" spans="1:8">
      <c r="A4102" s="225"/>
      <c r="B4102" s="580"/>
      <c r="C4102" s="579"/>
      <c r="H4102" s="325"/>
    </row>
    <row r="4103" spans="1:8">
      <c r="A4103" s="225"/>
      <c r="B4103" s="580"/>
      <c r="C4103" s="579"/>
      <c r="H4103" s="325"/>
    </row>
    <row r="4104" spans="1:8">
      <c r="A4104" s="225"/>
      <c r="B4104" s="580"/>
      <c r="C4104" s="579"/>
      <c r="H4104" s="325"/>
    </row>
    <row r="4105" spans="1:8">
      <c r="A4105" s="225"/>
      <c r="B4105" s="580"/>
      <c r="C4105" s="579"/>
      <c r="H4105" s="325"/>
    </row>
    <row r="4106" spans="1:8">
      <c r="A4106" s="225"/>
      <c r="B4106" s="580"/>
      <c r="C4106" s="579"/>
      <c r="H4106" s="325"/>
    </row>
    <row r="4107" spans="1:8">
      <c r="A4107" s="225"/>
      <c r="B4107" s="580"/>
      <c r="C4107" s="579"/>
      <c r="H4107" s="325"/>
    </row>
    <row r="4108" spans="1:8">
      <c r="A4108" s="225"/>
      <c r="B4108" s="580"/>
      <c r="C4108" s="579"/>
      <c r="H4108" s="325"/>
    </row>
    <row r="4109" spans="1:8">
      <c r="A4109" s="225"/>
      <c r="B4109" s="580"/>
      <c r="C4109" s="579"/>
      <c r="H4109" s="325"/>
    </row>
    <row r="4110" spans="1:8">
      <c r="A4110" s="225"/>
      <c r="B4110" s="580"/>
      <c r="C4110" s="579"/>
      <c r="H4110" s="325"/>
    </row>
    <row r="4111" spans="1:8">
      <c r="A4111" s="225"/>
      <c r="B4111" s="580"/>
      <c r="C4111" s="579"/>
      <c r="H4111" s="325"/>
    </row>
    <row r="4112" spans="1:8">
      <c r="A4112" s="225"/>
      <c r="B4112" s="580"/>
      <c r="C4112" s="579"/>
      <c r="H4112" s="325"/>
    </row>
    <row r="4113" spans="1:8">
      <c r="A4113" s="225"/>
      <c r="B4113" s="580"/>
      <c r="C4113" s="579"/>
      <c r="H4113" s="325"/>
    </row>
    <row r="4114" spans="1:8">
      <c r="A4114" s="225"/>
      <c r="B4114" s="580"/>
      <c r="C4114" s="579"/>
      <c r="H4114" s="325"/>
    </row>
    <row r="4115" spans="1:8">
      <c r="A4115" s="225"/>
      <c r="B4115" s="580"/>
      <c r="C4115" s="579"/>
      <c r="H4115" s="325"/>
    </row>
    <row r="4116" spans="1:8">
      <c r="A4116" s="225"/>
      <c r="B4116" s="580"/>
      <c r="C4116" s="579"/>
      <c r="H4116" s="325"/>
    </row>
    <row r="4117" spans="1:8">
      <c r="A4117" s="225"/>
      <c r="B4117" s="580"/>
      <c r="C4117" s="579"/>
      <c r="H4117" s="325"/>
    </row>
    <row r="4118" spans="1:8">
      <c r="A4118" s="225"/>
      <c r="B4118" s="580"/>
      <c r="C4118" s="579"/>
      <c r="H4118" s="325"/>
    </row>
    <row r="4119" spans="1:8">
      <c r="A4119" s="225"/>
      <c r="B4119" s="580"/>
      <c r="C4119" s="579"/>
      <c r="H4119" s="325"/>
    </row>
    <row r="4120" spans="1:8">
      <c r="A4120" s="225"/>
      <c r="B4120" s="580"/>
      <c r="C4120" s="579"/>
      <c r="H4120" s="325"/>
    </row>
    <row r="4121" spans="1:8">
      <c r="A4121" s="225"/>
      <c r="B4121" s="580"/>
      <c r="C4121" s="579"/>
      <c r="H4121" s="325"/>
    </row>
    <row r="4122" spans="1:8">
      <c r="A4122" s="225"/>
      <c r="B4122" s="580"/>
      <c r="C4122" s="579"/>
      <c r="H4122" s="325"/>
    </row>
    <row r="4123" spans="1:8">
      <c r="A4123" s="225"/>
      <c r="B4123" s="580"/>
      <c r="C4123" s="579"/>
      <c r="H4123" s="325"/>
    </row>
    <row r="4124" spans="1:8">
      <c r="A4124" s="225"/>
      <c r="B4124" s="580"/>
      <c r="C4124" s="579"/>
      <c r="H4124" s="325"/>
    </row>
    <row r="4125" spans="1:8">
      <c r="A4125" s="225"/>
      <c r="B4125" s="580"/>
      <c r="C4125" s="579"/>
      <c r="H4125" s="325"/>
    </row>
    <row r="4126" spans="1:8">
      <c r="A4126" s="225"/>
      <c r="B4126" s="580"/>
      <c r="C4126" s="579"/>
      <c r="H4126" s="325"/>
    </row>
    <row r="4127" spans="1:8">
      <c r="A4127" s="225"/>
      <c r="B4127" s="580"/>
      <c r="C4127" s="579"/>
      <c r="H4127" s="325"/>
    </row>
    <row r="4128" spans="1:8">
      <c r="A4128" s="225"/>
      <c r="B4128" s="580"/>
      <c r="C4128" s="579"/>
      <c r="H4128" s="325"/>
    </row>
    <row r="4129" spans="1:8">
      <c r="A4129" s="225"/>
      <c r="B4129" s="580"/>
      <c r="C4129" s="579"/>
      <c r="H4129" s="325"/>
    </row>
    <row r="4130" spans="1:8">
      <c r="A4130" s="225"/>
      <c r="B4130" s="580"/>
      <c r="C4130" s="579"/>
      <c r="H4130" s="325"/>
    </row>
    <row r="4131" spans="1:8">
      <c r="A4131" s="225"/>
      <c r="B4131" s="580"/>
      <c r="C4131" s="579"/>
      <c r="H4131" s="325"/>
    </row>
    <row r="4132" spans="1:8">
      <c r="A4132" s="225"/>
      <c r="B4132" s="580"/>
      <c r="C4132" s="579"/>
      <c r="H4132" s="325"/>
    </row>
    <row r="4133" spans="1:8">
      <c r="A4133" s="225"/>
      <c r="B4133" s="580"/>
      <c r="C4133" s="579"/>
      <c r="H4133" s="325"/>
    </row>
    <row r="4134" spans="1:8">
      <c r="A4134" s="225"/>
      <c r="B4134" s="580"/>
      <c r="C4134" s="579"/>
      <c r="H4134" s="325"/>
    </row>
    <row r="4135" spans="1:8">
      <c r="A4135" s="225"/>
      <c r="B4135" s="580"/>
      <c r="C4135" s="579"/>
      <c r="H4135" s="325"/>
    </row>
    <row r="4136" spans="1:8">
      <c r="A4136" s="225"/>
      <c r="B4136" s="580"/>
      <c r="C4136" s="579"/>
      <c r="H4136" s="325"/>
    </row>
    <row r="4137" spans="1:8">
      <c r="A4137" s="225"/>
      <c r="B4137" s="580"/>
      <c r="C4137" s="579"/>
      <c r="H4137" s="325"/>
    </row>
    <row r="4138" spans="1:8">
      <c r="A4138" s="225"/>
      <c r="B4138" s="580"/>
      <c r="C4138" s="579"/>
      <c r="H4138" s="325"/>
    </row>
    <row r="4139" spans="1:8">
      <c r="A4139" s="225"/>
      <c r="B4139" s="580"/>
      <c r="C4139" s="579"/>
      <c r="H4139" s="325"/>
    </row>
    <row r="4140" spans="1:8">
      <c r="A4140" s="225"/>
      <c r="B4140" s="580"/>
      <c r="C4140" s="579"/>
      <c r="H4140" s="325"/>
    </row>
    <row r="4141" spans="1:8">
      <c r="A4141" s="225"/>
      <c r="B4141" s="580"/>
      <c r="C4141" s="579"/>
      <c r="H4141" s="325"/>
    </row>
    <row r="4142" spans="1:8">
      <c r="A4142" s="225"/>
      <c r="B4142" s="580"/>
      <c r="C4142" s="579"/>
      <c r="H4142" s="325"/>
    </row>
    <row r="4143" spans="1:8">
      <c r="A4143" s="225"/>
      <c r="B4143" s="580"/>
      <c r="C4143" s="579"/>
      <c r="H4143" s="325"/>
    </row>
    <row r="4144" spans="1:8">
      <c r="A4144" s="225"/>
      <c r="B4144" s="580"/>
      <c r="C4144" s="579"/>
      <c r="H4144" s="325"/>
    </row>
    <row r="4145" spans="1:8">
      <c r="A4145" s="225"/>
      <c r="B4145" s="580"/>
      <c r="C4145" s="579"/>
      <c r="H4145" s="325"/>
    </row>
    <row r="4146" spans="1:8">
      <c r="A4146" s="225"/>
      <c r="B4146" s="580"/>
      <c r="C4146" s="579"/>
      <c r="H4146" s="325"/>
    </row>
    <row r="4147" spans="1:8">
      <c r="A4147" s="225"/>
      <c r="B4147" s="580"/>
      <c r="C4147" s="579"/>
      <c r="H4147" s="325"/>
    </row>
    <row r="4148" spans="1:8">
      <c r="A4148" s="225"/>
      <c r="B4148" s="580"/>
      <c r="C4148" s="579"/>
      <c r="H4148" s="325"/>
    </row>
    <row r="4149" spans="1:8">
      <c r="A4149" s="225"/>
      <c r="B4149" s="580"/>
      <c r="C4149" s="579"/>
      <c r="H4149" s="325"/>
    </row>
    <row r="4150" spans="1:8">
      <c r="A4150" s="225"/>
      <c r="B4150" s="580"/>
      <c r="C4150" s="579"/>
      <c r="H4150" s="325"/>
    </row>
    <row r="4151" spans="1:8">
      <c r="A4151" s="225"/>
      <c r="B4151" s="580"/>
      <c r="C4151" s="579"/>
      <c r="H4151" s="325"/>
    </row>
    <row r="4152" spans="1:8">
      <c r="A4152" s="225"/>
      <c r="B4152" s="580"/>
      <c r="C4152" s="579"/>
      <c r="H4152" s="325"/>
    </row>
    <row r="4153" spans="1:8">
      <c r="A4153" s="225"/>
      <c r="B4153" s="580"/>
      <c r="C4153" s="579"/>
      <c r="H4153" s="325"/>
    </row>
    <row r="4154" spans="1:8">
      <c r="A4154" s="225"/>
      <c r="B4154" s="580"/>
      <c r="C4154" s="579"/>
      <c r="H4154" s="325"/>
    </row>
    <row r="4155" spans="1:8">
      <c r="A4155" s="225"/>
      <c r="B4155" s="580"/>
      <c r="C4155" s="579"/>
      <c r="H4155" s="325"/>
    </row>
    <row r="4156" spans="1:8">
      <c r="A4156" s="225"/>
      <c r="B4156" s="580"/>
      <c r="C4156" s="579"/>
      <c r="H4156" s="325"/>
    </row>
    <row r="4157" spans="1:8">
      <c r="A4157" s="225"/>
      <c r="B4157" s="580"/>
      <c r="C4157" s="579"/>
      <c r="H4157" s="325"/>
    </row>
    <row r="4158" spans="1:8">
      <c r="A4158" s="225"/>
      <c r="B4158" s="580"/>
      <c r="C4158" s="579"/>
      <c r="H4158" s="325"/>
    </row>
    <row r="4159" spans="1:8">
      <c r="A4159" s="225"/>
      <c r="B4159" s="580"/>
      <c r="C4159" s="579"/>
      <c r="H4159" s="325"/>
    </row>
    <row r="4160" spans="1:8">
      <c r="A4160" s="225"/>
      <c r="B4160" s="580"/>
      <c r="C4160" s="579"/>
      <c r="H4160" s="325"/>
    </row>
    <row r="4161" spans="1:8">
      <c r="A4161" s="225"/>
      <c r="B4161" s="580"/>
      <c r="C4161" s="579"/>
      <c r="H4161" s="325"/>
    </row>
    <row r="4162" spans="1:8">
      <c r="A4162" s="225"/>
      <c r="B4162" s="580"/>
      <c r="C4162" s="579"/>
      <c r="H4162" s="325"/>
    </row>
    <row r="4163" spans="1:8">
      <c r="A4163" s="225"/>
      <c r="B4163" s="580"/>
      <c r="C4163" s="579"/>
      <c r="H4163" s="325"/>
    </row>
    <row r="4164" spans="1:8">
      <c r="A4164" s="225"/>
      <c r="B4164" s="580"/>
      <c r="C4164" s="579"/>
      <c r="H4164" s="325"/>
    </row>
    <row r="4165" spans="1:8">
      <c r="A4165" s="225"/>
      <c r="B4165" s="580"/>
      <c r="C4165" s="579"/>
      <c r="H4165" s="325"/>
    </row>
    <row r="4166" spans="1:8">
      <c r="A4166" s="225"/>
      <c r="B4166" s="580"/>
      <c r="C4166" s="579"/>
      <c r="H4166" s="325"/>
    </row>
    <row r="4167" spans="1:8">
      <c r="A4167" s="225"/>
      <c r="B4167" s="580"/>
      <c r="C4167" s="579"/>
      <c r="H4167" s="325"/>
    </row>
    <row r="4168" spans="1:8">
      <c r="A4168" s="225"/>
      <c r="B4168" s="580"/>
      <c r="C4168" s="579"/>
      <c r="H4168" s="325"/>
    </row>
    <row r="4169" spans="1:8">
      <c r="A4169" s="225"/>
      <c r="B4169" s="580"/>
      <c r="C4169" s="579"/>
      <c r="H4169" s="325"/>
    </row>
    <row r="4170" spans="1:8">
      <c r="A4170" s="225"/>
      <c r="B4170" s="580"/>
      <c r="C4170" s="579"/>
      <c r="H4170" s="325"/>
    </row>
    <row r="4171" spans="1:8">
      <c r="A4171" s="225"/>
      <c r="B4171" s="580"/>
      <c r="C4171" s="579"/>
      <c r="H4171" s="325"/>
    </row>
    <row r="4172" spans="1:8">
      <c r="A4172" s="225"/>
      <c r="B4172" s="580"/>
      <c r="C4172" s="579"/>
      <c r="H4172" s="325"/>
    </row>
    <row r="4173" spans="1:8">
      <c r="A4173" s="225"/>
      <c r="B4173" s="580"/>
      <c r="C4173" s="579"/>
      <c r="H4173" s="325"/>
    </row>
    <row r="4174" spans="1:8">
      <c r="A4174" s="225"/>
      <c r="B4174" s="580"/>
      <c r="C4174" s="579"/>
      <c r="H4174" s="325"/>
    </row>
    <row r="4175" spans="1:8">
      <c r="A4175" s="225"/>
      <c r="B4175" s="580"/>
      <c r="C4175" s="579"/>
      <c r="H4175" s="325"/>
    </row>
    <row r="4176" spans="1:8">
      <c r="A4176" s="225"/>
      <c r="B4176" s="580"/>
      <c r="C4176" s="579"/>
      <c r="H4176" s="325"/>
    </row>
    <row r="4177" spans="1:8">
      <c r="A4177" s="225"/>
      <c r="B4177" s="580"/>
      <c r="C4177" s="579"/>
      <c r="H4177" s="325"/>
    </row>
    <row r="4178" spans="1:8">
      <c r="A4178" s="225"/>
      <c r="B4178" s="580"/>
      <c r="C4178" s="579"/>
      <c r="H4178" s="325"/>
    </row>
    <row r="4179" spans="1:8">
      <c r="A4179" s="225"/>
      <c r="B4179" s="580"/>
      <c r="C4179" s="579"/>
      <c r="H4179" s="325"/>
    </row>
    <row r="4180" spans="1:8">
      <c r="A4180" s="225"/>
      <c r="B4180" s="580"/>
      <c r="C4180" s="579"/>
      <c r="H4180" s="325"/>
    </row>
    <row r="4181" spans="1:8">
      <c r="A4181" s="225"/>
      <c r="B4181" s="580"/>
      <c r="C4181" s="579"/>
      <c r="H4181" s="325"/>
    </row>
    <row r="4182" spans="1:8">
      <c r="A4182" s="225"/>
      <c r="B4182" s="580"/>
      <c r="C4182" s="579"/>
      <c r="H4182" s="325"/>
    </row>
    <row r="4183" spans="1:8">
      <c r="A4183" s="225"/>
      <c r="B4183" s="580"/>
      <c r="C4183" s="579"/>
      <c r="H4183" s="325"/>
    </row>
    <row r="4184" spans="1:8">
      <c r="A4184" s="225"/>
      <c r="B4184" s="580"/>
      <c r="C4184" s="579"/>
      <c r="H4184" s="325"/>
    </row>
    <row r="4185" spans="1:8">
      <c r="A4185" s="225"/>
      <c r="B4185" s="580"/>
      <c r="C4185" s="579"/>
      <c r="H4185" s="325"/>
    </row>
    <row r="4186" spans="1:8">
      <c r="A4186" s="225"/>
      <c r="B4186" s="580"/>
      <c r="C4186" s="579"/>
      <c r="H4186" s="325"/>
    </row>
    <row r="4187" spans="1:8">
      <c r="A4187" s="225"/>
      <c r="B4187" s="580"/>
      <c r="C4187" s="579"/>
      <c r="H4187" s="325"/>
    </row>
    <row r="4188" spans="1:8">
      <c r="A4188" s="225"/>
      <c r="B4188" s="580"/>
      <c r="C4188" s="579"/>
      <c r="H4188" s="325"/>
    </row>
    <row r="4189" spans="1:8">
      <c r="A4189" s="225"/>
      <c r="B4189" s="580"/>
      <c r="C4189" s="579"/>
      <c r="H4189" s="325"/>
    </row>
    <row r="4190" spans="1:8">
      <c r="A4190" s="225"/>
      <c r="B4190" s="580"/>
      <c r="C4190" s="579"/>
      <c r="H4190" s="325"/>
    </row>
    <row r="4191" spans="1:8">
      <c r="A4191" s="225"/>
      <c r="B4191" s="580"/>
      <c r="C4191" s="579"/>
      <c r="H4191" s="325"/>
    </row>
    <row r="4192" spans="1:8">
      <c r="A4192" s="225"/>
      <c r="B4192" s="580"/>
      <c r="C4192" s="579"/>
      <c r="H4192" s="325"/>
    </row>
    <row r="4193" spans="1:8">
      <c r="A4193" s="225"/>
      <c r="B4193" s="580"/>
      <c r="C4193" s="579"/>
      <c r="H4193" s="325"/>
    </row>
    <row r="4194" spans="1:8">
      <c r="A4194" s="225"/>
      <c r="B4194" s="580"/>
      <c r="C4194" s="579"/>
      <c r="H4194" s="325"/>
    </row>
    <row r="4195" spans="1:8">
      <c r="A4195" s="225"/>
      <c r="B4195" s="580"/>
      <c r="C4195" s="579"/>
      <c r="H4195" s="325"/>
    </row>
    <row r="4196" spans="1:8">
      <c r="A4196" s="225"/>
      <c r="B4196" s="580"/>
      <c r="C4196" s="579"/>
      <c r="H4196" s="325"/>
    </row>
    <row r="4197" spans="1:8">
      <c r="A4197" s="225"/>
      <c r="B4197" s="580"/>
      <c r="C4197" s="579"/>
      <c r="H4197" s="325"/>
    </row>
    <row r="4198" spans="1:8">
      <c r="A4198" s="225"/>
      <c r="B4198" s="580"/>
      <c r="C4198" s="579"/>
      <c r="H4198" s="325"/>
    </row>
    <row r="4199" spans="1:8">
      <c r="A4199" s="225"/>
      <c r="B4199" s="580"/>
      <c r="C4199" s="579"/>
      <c r="H4199" s="325"/>
    </row>
    <row r="4200" spans="1:8">
      <c r="A4200" s="225"/>
      <c r="B4200" s="580"/>
      <c r="C4200" s="579"/>
      <c r="H4200" s="325"/>
    </row>
    <row r="4201" spans="1:8">
      <c r="A4201" s="225"/>
      <c r="B4201" s="580"/>
      <c r="C4201" s="579"/>
      <c r="H4201" s="325"/>
    </row>
    <row r="4202" spans="1:8">
      <c r="A4202" s="225"/>
      <c r="B4202" s="580"/>
      <c r="C4202" s="579"/>
      <c r="H4202" s="325"/>
    </row>
    <row r="4203" spans="1:8">
      <c r="A4203" s="225"/>
      <c r="B4203" s="580"/>
      <c r="C4203" s="579"/>
      <c r="H4203" s="325"/>
    </row>
    <row r="4204" spans="1:8">
      <c r="A4204" s="225"/>
      <c r="B4204" s="580"/>
      <c r="C4204" s="579"/>
      <c r="H4204" s="325"/>
    </row>
    <row r="4205" spans="1:8">
      <c r="A4205" s="225"/>
      <c r="B4205" s="580"/>
      <c r="C4205" s="579"/>
      <c r="H4205" s="325"/>
    </row>
    <row r="4206" spans="1:8">
      <c r="A4206" s="225"/>
      <c r="B4206" s="580"/>
      <c r="C4206" s="579"/>
      <c r="H4206" s="325"/>
    </row>
    <row r="4207" spans="1:8">
      <c r="A4207" s="225"/>
      <c r="B4207" s="580"/>
      <c r="C4207" s="579"/>
      <c r="H4207" s="325"/>
    </row>
    <row r="4208" spans="1:8">
      <c r="A4208" s="225"/>
      <c r="B4208" s="580"/>
      <c r="C4208" s="579"/>
      <c r="H4208" s="325"/>
    </row>
    <row r="4209" spans="1:8">
      <c r="A4209" s="225"/>
      <c r="B4209" s="580"/>
      <c r="C4209" s="579"/>
      <c r="H4209" s="325"/>
    </row>
    <row r="4210" spans="1:8">
      <c r="A4210" s="225"/>
      <c r="B4210" s="580"/>
      <c r="C4210" s="579"/>
      <c r="H4210" s="325"/>
    </row>
    <row r="4211" spans="1:8">
      <c r="A4211" s="225"/>
      <c r="B4211" s="580"/>
      <c r="C4211" s="579"/>
      <c r="H4211" s="325"/>
    </row>
    <row r="4212" spans="1:8">
      <c r="A4212" s="225"/>
      <c r="B4212" s="580"/>
      <c r="C4212" s="579"/>
      <c r="H4212" s="325"/>
    </row>
    <row r="4213" spans="1:8">
      <c r="A4213" s="225"/>
      <c r="B4213" s="580"/>
      <c r="C4213" s="579"/>
      <c r="H4213" s="325"/>
    </row>
    <row r="4214" spans="1:8">
      <c r="A4214" s="225"/>
      <c r="B4214" s="580"/>
      <c r="C4214" s="579"/>
      <c r="H4214" s="325"/>
    </row>
    <row r="4215" spans="1:8">
      <c r="A4215" s="225"/>
      <c r="B4215" s="580"/>
      <c r="C4215" s="579"/>
      <c r="H4215" s="325"/>
    </row>
    <row r="4216" spans="1:8">
      <c r="A4216" s="225"/>
      <c r="B4216" s="580"/>
      <c r="C4216" s="579"/>
      <c r="H4216" s="325"/>
    </row>
    <row r="4217" spans="1:8">
      <c r="A4217" s="225"/>
      <c r="B4217" s="580"/>
      <c r="C4217" s="579"/>
      <c r="H4217" s="325"/>
    </row>
    <row r="4218" spans="1:8">
      <c r="A4218" s="225"/>
      <c r="B4218" s="580"/>
      <c r="C4218" s="579"/>
      <c r="H4218" s="325"/>
    </row>
    <row r="4219" spans="1:8">
      <c r="A4219" s="225"/>
      <c r="B4219" s="580"/>
      <c r="C4219" s="579"/>
      <c r="H4219" s="325"/>
    </row>
    <row r="4220" spans="1:8">
      <c r="A4220" s="225"/>
      <c r="B4220" s="580"/>
      <c r="C4220" s="579"/>
      <c r="H4220" s="325"/>
    </row>
    <row r="4221" spans="1:8">
      <c r="A4221" s="225"/>
      <c r="B4221" s="580"/>
      <c r="C4221" s="579"/>
      <c r="H4221" s="325"/>
    </row>
    <row r="4222" spans="1:8">
      <c r="A4222" s="225"/>
      <c r="B4222" s="580"/>
      <c r="C4222" s="579"/>
      <c r="H4222" s="325"/>
    </row>
    <row r="4223" spans="1:8">
      <c r="A4223" s="225"/>
      <c r="B4223" s="580"/>
      <c r="C4223" s="579"/>
      <c r="H4223" s="325"/>
    </row>
    <row r="4224" spans="1:8">
      <c r="A4224" s="225"/>
      <c r="B4224" s="580"/>
      <c r="C4224" s="579"/>
      <c r="H4224" s="325"/>
    </row>
    <row r="4225" spans="1:8">
      <c r="A4225" s="225"/>
      <c r="B4225" s="580"/>
      <c r="C4225" s="579"/>
      <c r="H4225" s="325"/>
    </row>
    <row r="4226" spans="1:8">
      <c r="A4226" s="225"/>
      <c r="B4226" s="580"/>
      <c r="C4226" s="579"/>
      <c r="H4226" s="325"/>
    </row>
    <row r="4227" spans="1:8">
      <c r="A4227" s="225"/>
      <c r="B4227" s="580"/>
      <c r="C4227" s="579"/>
      <c r="H4227" s="325"/>
    </row>
    <row r="4228" spans="1:8">
      <c r="A4228" s="225"/>
      <c r="B4228" s="580"/>
      <c r="C4228" s="579"/>
      <c r="H4228" s="325"/>
    </row>
    <row r="4229" spans="1:8">
      <c r="A4229" s="225"/>
      <c r="B4229" s="580"/>
      <c r="C4229" s="579"/>
      <c r="H4229" s="325"/>
    </row>
    <row r="4230" spans="1:8">
      <c r="A4230" s="225"/>
      <c r="B4230" s="580"/>
      <c r="C4230" s="579"/>
      <c r="H4230" s="325"/>
    </row>
    <row r="4231" spans="1:8">
      <c r="A4231" s="225"/>
      <c r="B4231" s="580"/>
      <c r="C4231" s="579"/>
      <c r="H4231" s="325"/>
    </row>
    <row r="4232" spans="1:8">
      <c r="A4232" s="225"/>
      <c r="B4232" s="580"/>
      <c r="C4232" s="579"/>
      <c r="H4232" s="325"/>
    </row>
    <row r="4233" spans="1:8">
      <c r="A4233" s="225"/>
      <c r="B4233" s="580"/>
      <c r="C4233" s="579"/>
      <c r="H4233" s="325"/>
    </row>
    <row r="4234" spans="1:8">
      <c r="A4234" s="225"/>
      <c r="B4234" s="580"/>
      <c r="C4234" s="579"/>
      <c r="H4234" s="325"/>
    </row>
    <row r="4235" spans="1:8">
      <c r="A4235" s="225"/>
      <c r="B4235" s="580"/>
      <c r="C4235" s="579"/>
      <c r="H4235" s="325"/>
    </row>
    <row r="4236" spans="1:8">
      <c r="A4236" s="225"/>
      <c r="B4236" s="580"/>
      <c r="C4236" s="579"/>
      <c r="H4236" s="325"/>
    </row>
    <row r="4237" spans="1:8">
      <c r="A4237" s="225"/>
      <c r="B4237" s="580"/>
      <c r="C4237" s="579"/>
      <c r="H4237" s="325"/>
    </row>
    <row r="4238" spans="1:8">
      <c r="A4238" s="225"/>
      <c r="B4238" s="580"/>
      <c r="C4238" s="579"/>
      <c r="H4238" s="325"/>
    </row>
    <row r="4239" spans="1:8">
      <c r="A4239" s="225"/>
      <c r="B4239" s="580"/>
      <c r="C4239" s="579"/>
      <c r="H4239" s="325"/>
    </row>
    <row r="4240" spans="1:8">
      <c r="A4240" s="225"/>
      <c r="B4240" s="580"/>
      <c r="C4240" s="579"/>
      <c r="H4240" s="325"/>
    </row>
    <row r="4241" spans="1:8">
      <c r="A4241" s="225"/>
      <c r="B4241" s="580"/>
      <c r="C4241" s="579"/>
      <c r="H4241" s="325"/>
    </row>
    <row r="4242" spans="1:8">
      <c r="A4242" s="225"/>
      <c r="B4242" s="580"/>
      <c r="C4242" s="579"/>
      <c r="H4242" s="325"/>
    </row>
    <row r="4243" spans="1:8">
      <c r="A4243" s="225"/>
      <c r="B4243" s="580"/>
      <c r="C4243" s="579"/>
      <c r="H4243" s="325"/>
    </row>
    <row r="4244" spans="1:8">
      <c r="A4244" s="225"/>
      <c r="B4244" s="580"/>
      <c r="C4244" s="579"/>
      <c r="H4244" s="325"/>
    </row>
    <row r="4245" spans="1:8">
      <c r="A4245" s="225"/>
      <c r="B4245" s="580"/>
      <c r="C4245" s="579"/>
      <c r="H4245" s="325"/>
    </row>
    <row r="4246" spans="1:8">
      <c r="A4246" s="225"/>
      <c r="B4246" s="580"/>
      <c r="C4246" s="579"/>
      <c r="H4246" s="325"/>
    </row>
    <row r="4247" spans="1:8">
      <c r="A4247" s="225"/>
      <c r="B4247" s="580"/>
      <c r="C4247" s="579"/>
      <c r="H4247" s="325"/>
    </row>
    <row r="4248" spans="1:8">
      <c r="A4248" s="225"/>
      <c r="B4248" s="580"/>
      <c r="C4248" s="579"/>
      <c r="H4248" s="325"/>
    </row>
    <row r="4249" spans="1:8">
      <c r="A4249" s="225"/>
      <c r="B4249" s="580"/>
      <c r="C4249" s="579"/>
      <c r="H4249" s="325"/>
    </row>
    <row r="4250" spans="1:8">
      <c r="A4250" s="225"/>
      <c r="B4250" s="580"/>
      <c r="C4250" s="579"/>
      <c r="H4250" s="325"/>
    </row>
    <row r="4251" spans="1:8">
      <c r="A4251" s="225"/>
      <c r="B4251" s="580"/>
      <c r="C4251" s="579"/>
      <c r="H4251" s="325"/>
    </row>
    <row r="4252" spans="1:8">
      <c r="A4252" s="225"/>
      <c r="B4252" s="580"/>
      <c r="C4252" s="579"/>
      <c r="H4252" s="325"/>
    </row>
    <row r="4253" spans="1:8">
      <c r="A4253" s="225"/>
      <c r="B4253" s="580"/>
      <c r="C4253" s="579"/>
      <c r="H4253" s="325"/>
    </row>
    <row r="4254" spans="1:8">
      <c r="A4254" s="225"/>
      <c r="B4254" s="580"/>
      <c r="C4254" s="579"/>
      <c r="H4254" s="325"/>
    </row>
    <row r="4255" spans="1:8">
      <c r="A4255" s="225"/>
      <c r="B4255" s="580"/>
      <c r="C4255" s="579"/>
      <c r="H4255" s="325"/>
    </row>
    <row r="4256" spans="1:8">
      <c r="A4256" s="225"/>
      <c r="B4256" s="580"/>
      <c r="C4256" s="579"/>
      <c r="H4256" s="325"/>
    </row>
    <row r="4257" spans="1:8">
      <c r="A4257" s="225"/>
      <c r="B4257" s="580"/>
      <c r="C4257" s="579"/>
      <c r="H4257" s="325"/>
    </row>
    <row r="4258" spans="1:8">
      <c r="A4258" s="225"/>
      <c r="B4258" s="580"/>
      <c r="C4258" s="579"/>
      <c r="H4258" s="325"/>
    </row>
    <row r="4259" spans="1:8">
      <c r="A4259" s="225"/>
      <c r="B4259" s="580"/>
      <c r="C4259" s="579"/>
      <c r="H4259" s="325"/>
    </row>
    <row r="4260" spans="1:8">
      <c r="A4260" s="225"/>
      <c r="B4260" s="580"/>
      <c r="C4260" s="579"/>
      <c r="H4260" s="325"/>
    </row>
    <row r="4261" spans="1:8">
      <c r="A4261" s="225"/>
      <c r="B4261" s="580"/>
      <c r="C4261" s="579"/>
      <c r="H4261" s="325"/>
    </row>
    <row r="4262" spans="1:8">
      <c r="A4262" s="225"/>
      <c r="B4262" s="580"/>
      <c r="C4262" s="579"/>
      <c r="H4262" s="325"/>
    </row>
    <row r="4263" spans="1:8">
      <c r="A4263" s="225"/>
      <c r="B4263" s="580"/>
      <c r="C4263" s="579"/>
      <c r="H4263" s="325"/>
    </row>
    <row r="4264" spans="1:8">
      <c r="A4264" s="225"/>
      <c r="B4264" s="580"/>
      <c r="C4264" s="579"/>
      <c r="H4264" s="325"/>
    </row>
    <row r="4265" spans="1:8">
      <c r="A4265" s="225"/>
      <c r="B4265" s="580"/>
      <c r="C4265" s="579"/>
      <c r="H4265" s="325"/>
    </row>
    <row r="4266" spans="1:8">
      <c r="A4266" s="225"/>
      <c r="B4266" s="580"/>
      <c r="C4266" s="579"/>
      <c r="H4266" s="325"/>
    </row>
    <row r="4267" spans="1:8">
      <c r="A4267" s="225"/>
      <c r="B4267" s="580"/>
      <c r="C4267" s="579"/>
      <c r="H4267" s="325"/>
    </row>
    <row r="4268" spans="1:8">
      <c r="A4268" s="225"/>
      <c r="B4268" s="580"/>
      <c r="C4268" s="579"/>
      <c r="H4268" s="325"/>
    </row>
    <row r="4269" spans="1:8">
      <c r="A4269" s="225"/>
      <c r="B4269" s="580"/>
      <c r="C4269" s="579"/>
      <c r="H4269" s="325"/>
    </row>
    <row r="4270" spans="1:8">
      <c r="A4270" s="225"/>
      <c r="B4270" s="580"/>
      <c r="C4270" s="579"/>
      <c r="H4270" s="325"/>
    </row>
    <row r="4271" spans="1:8">
      <c r="A4271" s="225"/>
      <c r="B4271" s="580"/>
      <c r="C4271" s="579"/>
      <c r="H4271" s="325"/>
    </row>
    <row r="4272" spans="1:8">
      <c r="A4272" s="225"/>
      <c r="B4272" s="580"/>
      <c r="C4272" s="579"/>
      <c r="H4272" s="325"/>
    </row>
    <row r="4273" spans="1:8">
      <c r="A4273" s="225"/>
      <c r="B4273" s="580"/>
      <c r="C4273" s="579"/>
      <c r="H4273" s="325"/>
    </row>
    <row r="4274" spans="1:8">
      <c r="A4274" s="225"/>
      <c r="B4274" s="580"/>
      <c r="C4274" s="579"/>
      <c r="H4274" s="325"/>
    </row>
    <row r="4275" spans="1:8">
      <c r="A4275" s="225"/>
      <c r="B4275" s="580"/>
      <c r="C4275" s="579"/>
      <c r="H4275" s="325"/>
    </row>
    <row r="4276" spans="1:8">
      <c r="A4276" s="225"/>
      <c r="B4276" s="580"/>
      <c r="C4276" s="579"/>
      <c r="H4276" s="325"/>
    </row>
    <row r="4277" spans="1:8">
      <c r="A4277" s="225"/>
      <c r="B4277" s="580"/>
      <c r="C4277" s="579"/>
      <c r="H4277" s="325"/>
    </row>
    <row r="4278" spans="1:8">
      <c r="A4278" s="225"/>
      <c r="B4278" s="580"/>
      <c r="C4278" s="579"/>
      <c r="H4278" s="325"/>
    </row>
    <row r="4279" spans="1:8">
      <c r="A4279" s="225"/>
      <c r="B4279" s="580"/>
      <c r="C4279" s="579"/>
      <c r="H4279" s="325"/>
    </row>
    <row r="4280" spans="1:8">
      <c r="A4280" s="225"/>
      <c r="B4280" s="580"/>
      <c r="C4280" s="579"/>
      <c r="H4280" s="325"/>
    </row>
    <row r="4281" spans="1:8">
      <c r="A4281" s="225"/>
      <c r="B4281" s="580"/>
      <c r="C4281" s="579"/>
      <c r="H4281" s="325"/>
    </row>
    <row r="4282" spans="1:8">
      <c r="A4282" s="225"/>
      <c r="B4282" s="580"/>
      <c r="C4282" s="579"/>
      <c r="H4282" s="325"/>
    </row>
    <row r="4283" spans="1:8">
      <c r="A4283" s="225"/>
      <c r="B4283" s="580"/>
      <c r="C4283" s="579"/>
      <c r="H4283" s="325"/>
    </row>
    <row r="4284" spans="1:8">
      <c r="A4284" s="225"/>
      <c r="B4284" s="580"/>
      <c r="C4284" s="579"/>
      <c r="H4284" s="325"/>
    </row>
    <row r="4285" spans="1:8">
      <c r="A4285" s="225"/>
      <c r="B4285" s="580"/>
      <c r="C4285" s="579"/>
      <c r="H4285" s="325"/>
    </row>
    <row r="4286" spans="1:8">
      <c r="A4286" s="225"/>
      <c r="B4286" s="580"/>
      <c r="C4286" s="579"/>
      <c r="H4286" s="325"/>
    </row>
    <row r="4287" spans="1:8">
      <c r="A4287" s="225"/>
      <c r="B4287" s="580"/>
      <c r="C4287" s="579"/>
      <c r="H4287" s="325"/>
    </row>
    <row r="4288" spans="1:8">
      <c r="A4288" s="225"/>
      <c r="B4288" s="580"/>
      <c r="C4288" s="579"/>
      <c r="H4288" s="325"/>
    </row>
    <row r="4289" spans="1:8">
      <c r="A4289" s="225"/>
      <c r="B4289" s="580"/>
      <c r="C4289" s="579"/>
      <c r="H4289" s="325"/>
    </row>
    <row r="4290" spans="1:8">
      <c r="A4290" s="225"/>
      <c r="B4290" s="580"/>
      <c r="C4290" s="579"/>
      <c r="H4290" s="325"/>
    </row>
    <row r="4291" spans="1:8">
      <c r="A4291" s="225"/>
      <c r="B4291" s="580"/>
      <c r="C4291" s="579"/>
      <c r="H4291" s="325"/>
    </row>
    <row r="4292" spans="1:8">
      <c r="A4292" s="225"/>
      <c r="B4292" s="580"/>
      <c r="C4292" s="579"/>
      <c r="H4292" s="325"/>
    </row>
    <row r="4293" spans="1:8">
      <c r="A4293" s="225"/>
      <c r="B4293" s="580"/>
      <c r="C4293" s="579"/>
      <c r="H4293" s="325"/>
    </row>
    <row r="4294" spans="1:8">
      <c r="A4294" s="225"/>
      <c r="B4294" s="580"/>
      <c r="C4294" s="579"/>
      <c r="H4294" s="325"/>
    </row>
    <row r="4295" spans="1:8">
      <c r="A4295" s="225"/>
      <c r="B4295" s="580"/>
      <c r="C4295" s="579"/>
      <c r="H4295" s="325"/>
    </row>
    <row r="4296" spans="1:8">
      <c r="A4296" s="225"/>
      <c r="B4296" s="580"/>
      <c r="C4296" s="579"/>
      <c r="H4296" s="325"/>
    </row>
    <row r="4297" spans="1:8">
      <c r="A4297" s="225"/>
      <c r="B4297" s="580"/>
      <c r="C4297" s="579"/>
      <c r="H4297" s="325"/>
    </row>
    <row r="4298" spans="1:8">
      <c r="A4298" s="225"/>
      <c r="B4298" s="580"/>
      <c r="C4298" s="579"/>
      <c r="H4298" s="325"/>
    </row>
    <row r="4299" spans="1:8">
      <c r="A4299" s="225"/>
      <c r="B4299" s="580"/>
      <c r="C4299" s="579"/>
      <c r="H4299" s="325"/>
    </row>
    <row r="4300" spans="1:8">
      <c r="A4300" s="225"/>
      <c r="B4300" s="580"/>
      <c r="C4300" s="579"/>
      <c r="H4300" s="325"/>
    </row>
    <row r="4301" spans="1:8">
      <c r="A4301" s="225"/>
      <c r="B4301" s="580"/>
      <c r="C4301" s="579"/>
      <c r="H4301" s="325"/>
    </row>
    <row r="4302" spans="1:8">
      <c r="A4302" s="225"/>
      <c r="B4302" s="580"/>
      <c r="C4302" s="579"/>
      <c r="H4302" s="325"/>
    </row>
    <row r="4303" spans="1:8">
      <c r="A4303" s="225"/>
      <c r="B4303" s="580"/>
      <c r="C4303" s="579"/>
      <c r="H4303" s="325"/>
    </row>
    <row r="4304" spans="1:8">
      <c r="A4304" s="225"/>
      <c r="B4304" s="580"/>
      <c r="C4304" s="579"/>
      <c r="H4304" s="325"/>
    </row>
    <row r="4305" spans="1:8">
      <c r="A4305" s="225"/>
      <c r="B4305" s="580"/>
      <c r="C4305" s="579"/>
      <c r="H4305" s="325"/>
    </row>
    <row r="4306" spans="1:8">
      <c r="A4306" s="225"/>
      <c r="B4306" s="580"/>
      <c r="C4306" s="579"/>
      <c r="H4306" s="325"/>
    </row>
    <row r="4307" spans="1:8">
      <c r="A4307" s="225"/>
      <c r="B4307" s="580"/>
      <c r="C4307" s="579"/>
      <c r="H4307" s="325"/>
    </row>
    <row r="4308" spans="1:8">
      <c r="A4308" s="225"/>
      <c r="B4308" s="580"/>
      <c r="C4308" s="579"/>
      <c r="H4308" s="325"/>
    </row>
    <row r="4309" spans="1:8">
      <c r="A4309" s="225"/>
      <c r="B4309" s="580"/>
      <c r="C4309" s="579"/>
      <c r="H4309" s="325"/>
    </row>
    <row r="4310" spans="1:8">
      <c r="A4310" s="225"/>
      <c r="B4310" s="580"/>
      <c r="C4310" s="579"/>
      <c r="H4310" s="325"/>
    </row>
    <row r="4311" spans="1:8">
      <c r="A4311" s="225"/>
      <c r="B4311" s="580"/>
      <c r="C4311" s="579"/>
      <c r="H4311" s="325"/>
    </row>
    <row r="4312" spans="1:8">
      <c r="A4312" s="225"/>
      <c r="B4312" s="580"/>
      <c r="C4312" s="579"/>
      <c r="H4312" s="325"/>
    </row>
    <row r="4313" spans="1:8">
      <c r="A4313" s="225"/>
      <c r="B4313" s="580"/>
      <c r="C4313" s="579"/>
      <c r="H4313" s="325"/>
    </row>
    <row r="4314" spans="1:8">
      <c r="A4314" s="225"/>
      <c r="B4314" s="580"/>
      <c r="C4314" s="579"/>
      <c r="H4314" s="325"/>
    </row>
    <row r="4315" spans="1:8">
      <c r="A4315" s="225"/>
      <c r="B4315" s="580"/>
      <c r="C4315" s="579"/>
      <c r="H4315" s="325"/>
    </row>
    <row r="4316" spans="1:8">
      <c r="A4316" s="225"/>
      <c r="B4316" s="580"/>
      <c r="C4316" s="579"/>
      <c r="H4316" s="325"/>
    </row>
    <row r="4317" spans="1:8">
      <c r="A4317" s="225"/>
      <c r="B4317" s="580"/>
      <c r="C4317" s="579"/>
      <c r="H4317" s="325"/>
    </row>
    <row r="4318" spans="1:8">
      <c r="A4318" s="225"/>
      <c r="B4318" s="580"/>
      <c r="C4318" s="579"/>
      <c r="H4318" s="325"/>
    </row>
    <row r="4319" spans="1:8">
      <c r="A4319" s="225"/>
      <c r="B4319" s="580"/>
      <c r="C4319" s="579"/>
      <c r="H4319" s="325"/>
    </row>
    <row r="4320" spans="1:8">
      <c r="A4320" s="225"/>
      <c r="B4320" s="580"/>
      <c r="C4320" s="579"/>
      <c r="H4320" s="325"/>
    </row>
    <row r="4321" spans="1:8">
      <c r="A4321" s="225"/>
      <c r="B4321" s="580"/>
      <c r="C4321" s="579"/>
      <c r="H4321" s="325"/>
    </row>
    <row r="4322" spans="1:8">
      <c r="A4322" s="225"/>
      <c r="B4322" s="580"/>
      <c r="C4322" s="579"/>
      <c r="H4322" s="325"/>
    </row>
    <row r="4323" spans="1:8">
      <c r="A4323" s="225"/>
      <c r="B4323" s="580"/>
      <c r="C4323" s="579"/>
      <c r="H4323" s="325"/>
    </row>
    <row r="4324" spans="1:8">
      <c r="A4324" s="225"/>
      <c r="B4324" s="580"/>
      <c r="C4324" s="579"/>
      <c r="H4324" s="325"/>
    </row>
    <row r="4325" spans="1:8">
      <c r="A4325" s="225"/>
      <c r="B4325" s="580"/>
      <c r="C4325" s="579"/>
      <c r="H4325" s="325"/>
    </row>
    <row r="4326" spans="1:8">
      <c r="A4326" s="225"/>
      <c r="B4326" s="580"/>
      <c r="C4326" s="579"/>
      <c r="H4326" s="325"/>
    </row>
    <row r="4327" spans="1:8">
      <c r="A4327" s="225"/>
      <c r="B4327" s="580"/>
      <c r="C4327" s="579"/>
      <c r="H4327" s="325"/>
    </row>
    <row r="4328" spans="1:8">
      <c r="A4328" s="225"/>
      <c r="B4328" s="580"/>
      <c r="C4328" s="579"/>
      <c r="H4328" s="325"/>
    </row>
    <row r="4329" spans="1:8">
      <c r="A4329" s="225"/>
      <c r="B4329" s="580"/>
      <c r="C4329" s="579"/>
      <c r="H4329" s="325"/>
    </row>
    <row r="4330" spans="1:8">
      <c r="A4330" s="225"/>
      <c r="B4330" s="580"/>
      <c r="C4330" s="579"/>
      <c r="H4330" s="325"/>
    </row>
    <row r="4331" spans="1:8">
      <c r="A4331" s="225"/>
      <c r="B4331" s="580"/>
      <c r="C4331" s="579"/>
      <c r="H4331" s="325"/>
    </row>
    <row r="4332" spans="1:8">
      <c r="A4332" s="225"/>
      <c r="B4332" s="580"/>
      <c r="C4332" s="579"/>
      <c r="H4332" s="325"/>
    </row>
    <row r="4333" spans="1:8">
      <c r="A4333" s="225"/>
      <c r="B4333" s="580"/>
      <c r="C4333" s="579"/>
      <c r="H4333" s="325"/>
    </row>
    <row r="4334" spans="1:8">
      <c r="A4334" s="225"/>
      <c r="B4334" s="580"/>
      <c r="C4334" s="579"/>
      <c r="H4334" s="325"/>
    </row>
    <row r="4335" spans="1:8">
      <c r="A4335" s="225"/>
      <c r="B4335" s="580"/>
      <c r="C4335" s="579"/>
      <c r="H4335" s="325"/>
    </row>
    <row r="4336" spans="1:8">
      <c r="A4336" s="225"/>
      <c r="B4336" s="580"/>
      <c r="C4336" s="579"/>
      <c r="H4336" s="325"/>
    </row>
    <row r="4337" spans="1:8">
      <c r="A4337" s="225"/>
      <c r="B4337" s="580"/>
      <c r="C4337" s="579"/>
      <c r="H4337" s="325"/>
    </row>
    <row r="4338" spans="1:8">
      <c r="A4338" s="225"/>
      <c r="B4338" s="580"/>
      <c r="C4338" s="579"/>
      <c r="H4338" s="325"/>
    </row>
    <row r="4339" spans="1:8">
      <c r="A4339" s="225"/>
      <c r="B4339" s="580"/>
      <c r="C4339" s="579"/>
      <c r="H4339" s="325"/>
    </row>
    <row r="4340" spans="1:8">
      <c r="A4340" s="225"/>
      <c r="B4340" s="580"/>
      <c r="C4340" s="579"/>
      <c r="H4340" s="325"/>
    </row>
    <row r="4341" spans="1:8">
      <c r="A4341" s="225"/>
      <c r="B4341" s="580"/>
      <c r="C4341" s="579"/>
      <c r="H4341" s="325"/>
    </row>
    <row r="4342" spans="1:8">
      <c r="A4342" s="225"/>
      <c r="B4342" s="580"/>
      <c r="C4342" s="579"/>
      <c r="H4342" s="325"/>
    </row>
    <row r="4343" spans="1:8">
      <c r="A4343" s="225"/>
      <c r="B4343" s="580"/>
      <c r="C4343" s="579"/>
      <c r="H4343" s="325"/>
    </row>
    <row r="4344" spans="1:8">
      <c r="A4344" s="225"/>
      <c r="B4344" s="580"/>
      <c r="C4344" s="579"/>
      <c r="H4344" s="325"/>
    </row>
    <row r="4345" spans="1:8">
      <c r="A4345" s="225"/>
      <c r="B4345" s="580"/>
      <c r="C4345" s="579"/>
      <c r="H4345" s="325"/>
    </row>
    <row r="4346" spans="1:8">
      <c r="A4346" s="225"/>
      <c r="B4346" s="580"/>
      <c r="C4346" s="579"/>
      <c r="H4346" s="325"/>
    </row>
    <row r="4347" spans="1:8">
      <c r="A4347" s="225"/>
      <c r="B4347" s="580"/>
      <c r="C4347" s="579"/>
      <c r="H4347" s="325"/>
    </row>
    <row r="4348" spans="1:8">
      <c r="A4348" s="225"/>
      <c r="B4348" s="580"/>
      <c r="C4348" s="579"/>
      <c r="H4348" s="325"/>
    </row>
    <row r="4349" spans="1:8">
      <c r="A4349" s="225"/>
      <c r="B4349" s="580"/>
      <c r="C4349" s="579"/>
      <c r="H4349" s="325"/>
    </row>
    <row r="4350" spans="1:8">
      <c r="A4350" s="225"/>
      <c r="B4350" s="580"/>
      <c r="C4350" s="579"/>
      <c r="H4350" s="325"/>
    </row>
    <row r="4351" spans="1:8">
      <c r="A4351" s="225"/>
      <c r="B4351" s="580"/>
      <c r="C4351" s="579"/>
      <c r="H4351" s="325"/>
    </row>
    <row r="4352" spans="1:8">
      <c r="A4352" s="225"/>
      <c r="B4352" s="580"/>
      <c r="C4352" s="579"/>
      <c r="H4352" s="325"/>
    </row>
    <row r="4353" spans="1:8">
      <c r="A4353" s="225"/>
      <c r="B4353" s="580"/>
      <c r="C4353" s="579"/>
      <c r="H4353" s="325"/>
    </row>
    <row r="4354" spans="1:8">
      <c r="A4354" s="225"/>
      <c r="B4354" s="580"/>
      <c r="C4354" s="579"/>
      <c r="H4354" s="325"/>
    </row>
    <row r="4355" spans="1:8">
      <c r="A4355" s="225"/>
      <c r="B4355" s="580"/>
      <c r="C4355" s="579"/>
      <c r="H4355" s="325"/>
    </row>
    <row r="4356" spans="1:8">
      <c r="A4356" s="225"/>
      <c r="B4356" s="580"/>
      <c r="C4356" s="579"/>
      <c r="H4356" s="325"/>
    </row>
    <row r="4357" spans="1:8">
      <c r="A4357" s="225"/>
      <c r="B4357" s="580"/>
      <c r="C4357" s="579"/>
      <c r="H4357" s="325"/>
    </row>
    <row r="4358" spans="1:8">
      <c r="A4358" s="225"/>
      <c r="B4358" s="580"/>
      <c r="C4358" s="579"/>
      <c r="H4358" s="325"/>
    </row>
    <row r="4359" spans="1:8">
      <c r="A4359" s="225"/>
      <c r="B4359" s="580"/>
      <c r="C4359" s="579"/>
      <c r="H4359" s="325"/>
    </row>
    <row r="4360" spans="1:8">
      <c r="A4360" s="225"/>
      <c r="B4360" s="580"/>
      <c r="C4360" s="579"/>
      <c r="H4360" s="325"/>
    </row>
    <row r="4361" spans="1:8">
      <c r="A4361" s="225"/>
      <c r="B4361" s="580"/>
      <c r="C4361" s="579"/>
      <c r="H4361" s="325"/>
    </row>
    <row r="4362" spans="1:8">
      <c r="A4362" s="225"/>
      <c r="B4362" s="580"/>
      <c r="C4362" s="579"/>
      <c r="H4362" s="325"/>
    </row>
    <row r="4363" spans="1:8">
      <c r="A4363" s="225"/>
      <c r="B4363" s="580"/>
      <c r="C4363" s="579"/>
      <c r="H4363" s="325"/>
    </row>
    <row r="4364" spans="1:8">
      <c r="A4364" s="225"/>
      <c r="B4364" s="580"/>
      <c r="C4364" s="579"/>
      <c r="H4364" s="325"/>
    </row>
    <row r="4365" spans="1:8">
      <c r="A4365" s="225"/>
      <c r="B4365" s="580"/>
      <c r="C4365" s="579"/>
      <c r="H4365" s="325"/>
    </row>
    <row r="4366" spans="1:8">
      <c r="A4366" s="225"/>
      <c r="B4366" s="580"/>
      <c r="C4366" s="579"/>
      <c r="H4366" s="325"/>
    </row>
    <row r="4367" spans="1:8">
      <c r="A4367" s="225"/>
      <c r="B4367" s="580"/>
      <c r="C4367" s="579"/>
      <c r="H4367" s="325"/>
    </row>
    <row r="4368" spans="1:8">
      <c r="A4368" s="225"/>
      <c r="B4368" s="580"/>
      <c r="C4368" s="579"/>
      <c r="H4368" s="325"/>
    </row>
    <row r="4369" spans="1:8">
      <c r="A4369" s="225"/>
      <c r="B4369" s="580"/>
      <c r="C4369" s="579"/>
      <c r="H4369" s="325"/>
    </row>
    <row r="4370" spans="1:8">
      <c r="A4370" s="225"/>
      <c r="B4370" s="580"/>
      <c r="C4370" s="579"/>
      <c r="H4370" s="325"/>
    </row>
    <row r="4371" spans="1:8">
      <c r="A4371" s="225"/>
      <c r="B4371" s="580"/>
      <c r="C4371" s="579"/>
      <c r="H4371" s="325"/>
    </row>
    <row r="4372" spans="1:8">
      <c r="A4372" s="225"/>
      <c r="B4372" s="580"/>
      <c r="C4372" s="579"/>
      <c r="H4372" s="325"/>
    </row>
    <row r="4373" spans="1:8">
      <c r="A4373" s="225"/>
      <c r="B4373" s="580"/>
      <c r="C4373" s="579"/>
      <c r="H4373" s="325"/>
    </row>
    <row r="4374" spans="1:8">
      <c r="A4374" s="225"/>
      <c r="B4374" s="580"/>
      <c r="C4374" s="579"/>
      <c r="H4374" s="325"/>
    </row>
    <row r="4375" spans="1:8">
      <c r="A4375" s="225"/>
      <c r="B4375" s="580"/>
      <c r="C4375" s="579"/>
      <c r="H4375" s="325"/>
    </row>
    <row r="4376" spans="1:8">
      <c r="A4376" s="225"/>
      <c r="B4376" s="580"/>
      <c r="C4376" s="579"/>
      <c r="H4376" s="325"/>
    </row>
    <row r="4377" spans="1:8">
      <c r="A4377" s="225"/>
      <c r="B4377" s="580"/>
      <c r="C4377" s="579"/>
      <c r="H4377" s="325"/>
    </row>
    <row r="4378" spans="1:8">
      <c r="A4378" s="225"/>
      <c r="B4378" s="580"/>
      <c r="C4378" s="579"/>
      <c r="H4378" s="325"/>
    </row>
    <row r="4379" spans="1:8">
      <c r="A4379" s="225"/>
      <c r="B4379" s="580"/>
      <c r="C4379" s="579"/>
      <c r="H4379" s="325"/>
    </row>
    <row r="4380" spans="1:8">
      <c r="A4380" s="225"/>
      <c r="B4380" s="580"/>
      <c r="C4380" s="579"/>
      <c r="H4380" s="325"/>
    </row>
    <row r="4381" spans="1:8">
      <c r="A4381" s="225"/>
      <c r="B4381" s="580"/>
      <c r="C4381" s="579"/>
      <c r="H4381" s="325"/>
    </row>
    <row r="4382" spans="1:8">
      <c r="A4382" s="225"/>
      <c r="B4382" s="580"/>
      <c r="C4382" s="579"/>
      <c r="H4382" s="325"/>
    </row>
    <row r="4383" spans="1:8">
      <c r="A4383" s="225"/>
      <c r="B4383" s="580"/>
      <c r="C4383" s="579"/>
      <c r="H4383" s="325"/>
    </row>
    <row r="4384" spans="1:8">
      <c r="A4384" s="225"/>
      <c r="B4384" s="580"/>
      <c r="C4384" s="579"/>
      <c r="H4384" s="325"/>
    </row>
    <row r="4385" spans="1:8">
      <c r="A4385" s="225"/>
      <c r="B4385" s="580"/>
      <c r="C4385" s="579"/>
      <c r="H4385" s="325"/>
    </row>
    <row r="4386" spans="1:8">
      <c r="A4386" s="225"/>
      <c r="B4386" s="580"/>
      <c r="C4386" s="579"/>
      <c r="H4386" s="325"/>
    </row>
    <row r="4387" spans="1:8">
      <c r="A4387" s="225"/>
      <c r="B4387" s="580"/>
      <c r="C4387" s="579"/>
      <c r="H4387" s="325"/>
    </row>
    <row r="4388" spans="1:8">
      <c r="A4388" s="225"/>
      <c r="B4388" s="580"/>
      <c r="C4388" s="579"/>
      <c r="H4388" s="325"/>
    </row>
    <row r="4389" spans="1:8">
      <c r="A4389" s="225"/>
      <c r="B4389" s="580"/>
      <c r="C4389" s="579"/>
      <c r="H4389" s="325"/>
    </row>
    <row r="4390" spans="1:8">
      <c r="A4390" s="225"/>
      <c r="B4390" s="580"/>
      <c r="C4390" s="579"/>
      <c r="H4390" s="325"/>
    </row>
    <row r="4391" spans="1:8">
      <c r="A4391" s="225"/>
      <c r="B4391" s="580"/>
      <c r="C4391" s="579"/>
      <c r="H4391" s="325"/>
    </row>
    <row r="4392" spans="1:8">
      <c r="A4392" s="225"/>
      <c r="B4392" s="580"/>
      <c r="C4392" s="579"/>
      <c r="H4392" s="325"/>
    </row>
    <row r="4393" spans="1:8">
      <c r="A4393" s="225"/>
      <c r="B4393" s="580"/>
      <c r="C4393" s="579"/>
      <c r="H4393" s="325"/>
    </row>
    <row r="4394" spans="1:8">
      <c r="A4394" s="225"/>
      <c r="B4394" s="580"/>
      <c r="C4394" s="579"/>
      <c r="H4394" s="325"/>
    </row>
    <row r="4395" spans="1:8">
      <c r="A4395" s="225"/>
      <c r="B4395" s="580"/>
      <c r="C4395" s="579"/>
      <c r="H4395" s="325"/>
    </row>
    <row r="4396" spans="1:8">
      <c r="A4396" s="225"/>
      <c r="B4396" s="580"/>
      <c r="C4396" s="579"/>
      <c r="H4396" s="325"/>
    </row>
    <row r="4397" spans="1:8">
      <c r="A4397" s="225"/>
      <c r="B4397" s="580"/>
      <c r="C4397" s="579"/>
      <c r="H4397" s="325"/>
    </row>
    <row r="4398" spans="1:8">
      <c r="A4398" s="225"/>
      <c r="B4398" s="580"/>
      <c r="C4398" s="579"/>
      <c r="H4398" s="325"/>
    </row>
    <row r="4399" spans="1:8">
      <c r="A4399" s="225"/>
      <c r="B4399" s="580"/>
      <c r="C4399" s="579"/>
      <c r="H4399" s="325"/>
    </row>
    <row r="4400" spans="1:8">
      <c r="A4400" s="225"/>
      <c r="B4400" s="580"/>
      <c r="C4400" s="579"/>
      <c r="H4400" s="325"/>
    </row>
    <row r="4401" spans="1:8">
      <c r="A4401" s="225"/>
      <c r="B4401" s="580"/>
      <c r="C4401" s="579"/>
      <c r="H4401" s="325"/>
    </row>
    <row r="4402" spans="1:8">
      <c r="A4402" s="225"/>
      <c r="B4402" s="580"/>
      <c r="C4402" s="579"/>
      <c r="H4402" s="325"/>
    </row>
    <row r="4403" spans="1:8">
      <c r="A4403" s="225"/>
      <c r="B4403" s="580"/>
      <c r="C4403" s="579"/>
      <c r="H4403" s="325"/>
    </row>
    <row r="4404" spans="1:8">
      <c r="A4404" s="225"/>
      <c r="B4404" s="580"/>
      <c r="C4404" s="579"/>
      <c r="H4404" s="325"/>
    </row>
    <row r="4405" spans="1:8">
      <c r="A4405" s="225"/>
      <c r="B4405" s="580"/>
      <c r="C4405" s="579"/>
      <c r="H4405" s="325"/>
    </row>
    <row r="4406" spans="1:8">
      <c r="A4406" s="225"/>
      <c r="B4406" s="580"/>
      <c r="C4406" s="579"/>
      <c r="H4406" s="325"/>
    </row>
    <row r="4407" spans="1:8">
      <c r="A4407" s="225"/>
      <c r="B4407" s="580"/>
      <c r="C4407" s="579"/>
      <c r="H4407" s="325"/>
    </row>
    <row r="4408" spans="1:8">
      <c r="A4408" s="225"/>
      <c r="B4408" s="580"/>
      <c r="C4408" s="579"/>
      <c r="H4408" s="325"/>
    </row>
    <row r="4409" spans="1:8">
      <c r="A4409" s="225"/>
      <c r="B4409" s="580"/>
      <c r="C4409" s="579"/>
      <c r="H4409" s="325"/>
    </row>
    <row r="4410" spans="1:8">
      <c r="A4410" s="225"/>
      <c r="B4410" s="580"/>
      <c r="C4410" s="579"/>
      <c r="H4410" s="325"/>
    </row>
    <row r="4411" spans="1:8">
      <c r="A4411" s="225"/>
      <c r="B4411" s="580"/>
      <c r="C4411" s="579"/>
      <c r="H4411" s="325"/>
    </row>
    <row r="4412" spans="1:8">
      <c r="A4412" s="225"/>
      <c r="B4412" s="580"/>
      <c r="C4412" s="579"/>
      <c r="H4412" s="325"/>
    </row>
    <row r="4413" spans="1:8">
      <c r="A4413" s="225"/>
      <c r="B4413" s="580"/>
      <c r="C4413" s="579"/>
      <c r="H4413" s="325"/>
    </row>
    <row r="4414" spans="1:8">
      <c r="A4414" s="225"/>
      <c r="B4414" s="580"/>
      <c r="C4414" s="579"/>
      <c r="H4414" s="325"/>
    </row>
    <row r="4415" spans="1:8">
      <c r="A4415" s="225"/>
      <c r="B4415" s="580"/>
      <c r="C4415" s="579"/>
      <c r="H4415" s="325"/>
    </row>
    <row r="4416" spans="1:8">
      <c r="A4416" s="225"/>
      <c r="B4416" s="580"/>
      <c r="C4416" s="579"/>
      <c r="H4416" s="325"/>
    </row>
    <row r="4417" spans="1:8">
      <c r="A4417" s="225"/>
      <c r="B4417" s="580"/>
      <c r="C4417" s="579"/>
      <c r="H4417" s="325"/>
    </row>
    <row r="4418" spans="1:8">
      <c r="A4418" s="225"/>
      <c r="B4418" s="580"/>
      <c r="C4418" s="579"/>
      <c r="H4418" s="325"/>
    </row>
    <row r="4419" spans="1:8">
      <c r="A4419" s="225"/>
      <c r="B4419" s="580"/>
      <c r="C4419" s="579"/>
      <c r="H4419" s="325"/>
    </row>
    <row r="4420" spans="1:8">
      <c r="A4420" s="225"/>
      <c r="B4420" s="580"/>
      <c r="C4420" s="579"/>
      <c r="H4420" s="325"/>
    </row>
    <row r="4421" spans="1:8">
      <c r="A4421" s="225"/>
      <c r="B4421" s="580"/>
      <c r="C4421" s="579"/>
      <c r="H4421" s="325"/>
    </row>
    <row r="4422" spans="1:8">
      <c r="A4422" s="225"/>
      <c r="B4422" s="580"/>
      <c r="C4422" s="579"/>
      <c r="H4422" s="325"/>
    </row>
    <row r="4423" spans="1:8">
      <c r="A4423" s="225"/>
      <c r="B4423" s="580"/>
      <c r="C4423" s="579"/>
      <c r="H4423" s="325"/>
    </row>
    <row r="4424" spans="1:8">
      <c r="A4424" s="225"/>
      <c r="B4424" s="580"/>
      <c r="C4424" s="579"/>
      <c r="H4424" s="325"/>
    </row>
    <row r="4425" spans="1:8">
      <c r="A4425" s="225"/>
      <c r="B4425" s="580"/>
      <c r="C4425" s="579"/>
      <c r="H4425" s="325"/>
    </row>
    <row r="4426" spans="1:8">
      <c r="A4426" s="225"/>
      <c r="B4426" s="580"/>
      <c r="C4426" s="579"/>
      <c r="H4426" s="325"/>
    </row>
    <row r="4427" spans="1:8">
      <c r="A4427" s="225"/>
      <c r="B4427" s="580"/>
      <c r="C4427" s="579"/>
      <c r="H4427" s="325"/>
    </row>
    <row r="4428" spans="1:8">
      <c r="A4428" s="225"/>
      <c r="B4428" s="580"/>
      <c r="C4428" s="579"/>
      <c r="H4428" s="325"/>
    </row>
    <row r="4429" spans="1:8">
      <c r="A4429" s="225"/>
      <c r="B4429" s="580"/>
      <c r="C4429" s="579"/>
      <c r="H4429" s="325"/>
    </row>
    <row r="4430" spans="1:8">
      <c r="A4430" s="225"/>
      <c r="B4430" s="580"/>
      <c r="C4430" s="579"/>
      <c r="H4430" s="325"/>
    </row>
    <row r="4431" spans="1:8">
      <c r="A4431" s="225"/>
      <c r="B4431" s="580"/>
      <c r="C4431" s="579"/>
      <c r="H4431" s="325"/>
    </row>
    <row r="4432" spans="1:8">
      <c r="A4432" s="225"/>
      <c r="B4432" s="580"/>
      <c r="C4432" s="579"/>
      <c r="H4432" s="325"/>
    </row>
    <row r="4433" spans="1:8">
      <c r="A4433" s="225"/>
      <c r="B4433" s="580"/>
      <c r="C4433" s="579"/>
      <c r="H4433" s="325"/>
    </row>
    <row r="4434" spans="1:8">
      <c r="A4434" s="225"/>
      <c r="B4434" s="580"/>
      <c r="C4434" s="579"/>
      <c r="H4434" s="325"/>
    </row>
    <row r="4435" spans="1:8">
      <c r="A4435" s="225"/>
      <c r="B4435" s="580"/>
      <c r="C4435" s="579"/>
      <c r="H4435" s="325"/>
    </row>
    <row r="4436" spans="1:8">
      <c r="A4436" s="225"/>
      <c r="B4436" s="580"/>
      <c r="C4436" s="579"/>
      <c r="H4436" s="325"/>
    </row>
    <row r="4437" spans="1:8">
      <c r="A4437" s="225"/>
      <c r="B4437" s="580"/>
      <c r="C4437" s="579"/>
      <c r="H4437" s="325"/>
    </row>
    <row r="4438" spans="1:8">
      <c r="A4438" s="225"/>
      <c r="B4438" s="580"/>
      <c r="C4438" s="579"/>
      <c r="H4438" s="325"/>
    </row>
    <row r="4439" spans="1:8">
      <c r="A4439" s="225"/>
      <c r="B4439" s="580"/>
      <c r="C4439" s="579"/>
      <c r="H4439" s="325"/>
    </row>
    <row r="4440" spans="1:8">
      <c r="A4440" s="225"/>
      <c r="B4440" s="580"/>
      <c r="C4440" s="579"/>
      <c r="H4440" s="325"/>
    </row>
    <row r="4441" spans="1:8">
      <c r="A4441" s="225"/>
      <c r="B4441" s="580"/>
      <c r="C4441" s="579"/>
      <c r="H4441" s="325"/>
    </row>
    <row r="4442" spans="1:8">
      <c r="A4442" s="225"/>
      <c r="B4442" s="580"/>
      <c r="C4442" s="579"/>
      <c r="H4442" s="325"/>
    </row>
    <row r="4443" spans="1:8">
      <c r="A4443" s="225"/>
      <c r="B4443" s="580"/>
      <c r="C4443" s="579"/>
      <c r="H4443" s="325"/>
    </row>
    <row r="4444" spans="1:8">
      <c r="A4444" s="225"/>
      <c r="B4444" s="580"/>
      <c r="C4444" s="579"/>
      <c r="H4444" s="325"/>
    </row>
    <row r="4445" spans="1:8">
      <c r="A4445" s="225"/>
      <c r="B4445" s="580"/>
      <c r="C4445" s="579"/>
      <c r="H4445" s="325"/>
    </row>
    <row r="4446" spans="1:8">
      <c r="A4446" s="225"/>
      <c r="B4446" s="580"/>
      <c r="C4446" s="579"/>
      <c r="H4446" s="325"/>
    </row>
    <row r="4447" spans="1:8">
      <c r="A4447" s="225"/>
      <c r="B4447" s="580"/>
      <c r="C4447" s="579"/>
      <c r="H4447" s="325"/>
    </row>
    <row r="4448" spans="1:8">
      <c r="A4448" s="225"/>
      <c r="B4448" s="580"/>
      <c r="C4448" s="579"/>
      <c r="H4448" s="325"/>
    </row>
    <row r="4449" spans="1:8">
      <c r="A4449" s="225"/>
      <c r="B4449" s="580"/>
      <c r="C4449" s="579"/>
      <c r="H4449" s="325"/>
    </row>
    <row r="4450" spans="1:8">
      <c r="A4450" s="225"/>
      <c r="B4450" s="580"/>
      <c r="C4450" s="579"/>
      <c r="H4450" s="325"/>
    </row>
    <row r="4451" spans="1:8">
      <c r="A4451" s="225"/>
      <c r="B4451" s="580"/>
      <c r="C4451" s="579"/>
      <c r="H4451" s="325"/>
    </row>
    <row r="4452" spans="1:8">
      <c r="A4452" s="225"/>
      <c r="B4452" s="580"/>
      <c r="C4452" s="579"/>
      <c r="H4452" s="325"/>
    </row>
    <row r="4453" spans="1:8">
      <c r="A4453" s="225"/>
      <c r="B4453" s="580"/>
      <c r="C4453" s="579"/>
      <c r="H4453" s="325"/>
    </row>
    <row r="4454" spans="1:8">
      <c r="A4454" s="225"/>
      <c r="B4454" s="580"/>
      <c r="C4454" s="579"/>
      <c r="H4454" s="325"/>
    </row>
    <row r="4455" spans="1:8">
      <c r="A4455" s="225"/>
      <c r="B4455" s="580"/>
      <c r="C4455" s="579"/>
      <c r="H4455" s="325"/>
    </row>
    <row r="4456" spans="1:8">
      <c r="A4456" s="225"/>
      <c r="B4456" s="580"/>
      <c r="C4456" s="579"/>
      <c r="H4456" s="325"/>
    </row>
    <row r="4457" spans="1:8">
      <c r="A4457" s="225"/>
      <c r="B4457" s="580"/>
      <c r="C4457" s="579"/>
      <c r="H4457" s="325"/>
    </row>
    <row r="4458" spans="1:8">
      <c r="A4458" s="225"/>
      <c r="B4458" s="580"/>
      <c r="C4458" s="579"/>
      <c r="H4458" s="325"/>
    </row>
    <row r="4459" spans="1:8">
      <c r="A4459" s="225"/>
      <c r="B4459" s="580"/>
      <c r="C4459" s="579"/>
      <c r="H4459" s="325"/>
    </row>
    <row r="4460" spans="1:8">
      <c r="A4460" s="225"/>
      <c r="B4460" s="580"/>
      <c r="C4460" s="579"/>
      <c r="H4460" s="325"/>
    </row>
    <row r="4461" spans="1:8">
      <c r="A4461" s="225"/>
      <c r="B4461" s="580"/>
      <c r="C4461" s="579"/>
      <c r="H4461" s="325"/>
    </row>
    <row r="4462" spans="1:8">
      <c r="A4462" s="225"/>
      <c r="B4462" s="580"/>
      <c r="C4462" s="579"/>
      <c r="H4462" s="325"/>
    </row>
    <row r="4463" spans="1:8">
      <c r="A4463" s="225"/>
      <c r="B4463" s="580"/>
      <c r="C4463" s="579"/>
      <c r="H4463" s="325"/>
    </row>
    <row r="4464" spans="1:8">
      <c r="A4464" s="225"/>
      <c r="B4464" s="580"/>
      <c r="C4464" s="579"/>
      <c r="H4464" s="325"/>
    </row>
    <row r="4465" spans="1:8">
      <c r="A4465" s="225"/>
      <c r="B4465" s="580"/>
      <c r="C4465" s="579"/>
      <c r="H4465" s="325"/>
    </row>
    <row r="4466" spans="1:8">
      <c r="A4466" s="225"/>
      <c r="B4466" s="580"/>
      <c r="C4466" s="579"/>
      <c r="H4466" s="325"/>
    </row>
    <row r="4467" spans="1:8">
      <c r="A4467" s="225"/>
      <c r="B4467" s="580"/>
      <c r="C4467" s="579"/>
      <c r="H4467" s="325"/>
    </row>
    <row r="4468" spans="1:8">
      <c r="A4468" s="225"/>
      <c r="B4468" s="580"/>
      <c r="C4468" s="579"/>
      <c r="H4468" s="325"/>
    </row>
    <row r="4469" spans="1:8">
      <c r="A4469" s="225"/>
      <c r="B4469" s="580"/>
      <c r="C4469" s="579"/>
      <c r="H4469" s="325"/>
    </row>
    <row r="4470" spans="1:8">
      <c r="A4470" s="225"/>
      <c r="B4470" s="580"/>
      <c r="C4470" s="579"/>
      <c r="H4470" s="325"/>
    </row>
    <row r="4471" spans="1:8">
      <c r="A4471" s="225"/>
      <c r="B4471" s="580"/>
      <c r="C4471" s="579"/>
      <c r="H4471" s="325"/>
    </row>
    <row r="4472" spans="1:8">
      <c r="A4472" s="225"/>
      <c r="B4472" s="580"/>
      <c r="C4472" s="579"/>
      <c r="H4472" s="325"/>
    </row>
    <row r="4473" spans="1:8">
      <c r="A4473" s="225"/>
      <c r="B4473" s="580"/>
      <c r="C4473" s="579"/>
      <c r="H4473" s="325"/>
    </row>
    <row r="4474" spans="1:8">
      <c r="A4474" s="225"/>
      <c r="B4474" s="580"/>
      <c r="C4474" s="579"/>
      <c r="H4474" s="325"/>
    </row>
    <row r="4475" spans="1:8">
      <c r="A4475" s="225"/>
      <c r="B4475" s="580"/>
      <c r="C4475" s="579"/>
      <c r="H4475" s="325"/>
    </row>
    <row r="4476" spans="1:8">
      <c r="A4476" s="225"/>
      <c r="B4476" s="580"/>
      <c r="C4476" s="579"/>
      <c r="H4476" s="325"/>
    </row>
    <row r="4477" spans="1:8">
      <c r="A4477" s="225"/>
      <c r="B4477" s="580"/>
      <c r="C4477" s="579"/>
      <c r="H4477" s="325"/>
    </row>
    <row r="4478" spans="1:8">
      <c r="A4478" s="225"/>
      <c r="B4478" s="580"/>
      <c r="C4478" s="579"/>
      <c r="H4478" s="325"/>
    </row>
    <row r="4479" spans="1:8">
      <c r="A4479" s="225"/>
      <c r="B4479" s="580"/>
      <c r="C4479" s="579"/>
      <c r="H4479" s="325"/>
    </row>
    <row r="4480" spans="1:8">
      <c r="A4480" s="225"/>
      <c r="B4480" s="580"/>
      <c r="C4480" s="579"/>
      <c r="H4480" s="325"/>
    </row>
    <row r="4481" spans="1:8">
      <c r="A4481" s="225"/>
      <c r="B4481" s="580"/>
      <c r="C4481" s="579"/>
      <c r="H4481" s="325"/>
    </row>
    <row r="4482" spans="1:8">
      <c r="A4482" s="225"/>
      <c r="B4482" s="580"/>
      <c r="C4482" s="579"/>
      <c r="H4482" s="325"/>
    </row>
    <row r="4483" spans="1:8">
      <c r="A4483" s="225"/>
      <c r="B4483" s="580"/>
      <c r="C4483" s="579"/>
      <c r="H4483" s="325"/>
    </row>
    <row r="4484" spans="1:8">
      <c r="A4484" s="225"/>
      <c r="B4484" s="580"/>
      <c r="C4484" s="579"/>
      <c r="H4484" s="325"/>
    </row>
    <row r="4485" spans="1:8">
      <c r="A4485" s="225"/>
      <c r="B4485" s="580"/>
      <c r="C4485" s="579"/>
      <c r="H4485" s="325"/>
    </row>
    <row r="4486" spans="1:8">
      <c r="A4486" s="225"/>
      <c r="B4486" s="580"/>
      <c r="C4486" s="579"/>
      <c r="H4486" s="325"/>
    </row>
    <row r="4487" spans="1:8">
      <c r="A4487" s="225"/>
      <c r="B4487" s="580"/>
      <c r="C4487" s="579"/>
      <c r="H4487" s="325"/>
    </row>
    <row r="4488" spans="1:8">
      <c r="A4488" s="225"/>
      <c r="B4488" s="580"/>
      <c r="C4488" s="579"/>
      <c r="H4488" s="325"/>
    </row>
    <row r="4489" spans="1:8">
      <c r="A4489" s="225"/>
      <c r="B4489" s="580"/>
      <c r="C4489" s="579"/>
      <c r="H4489" s="325"/>
    </row>
    <row r="4490" spans="1:8">
      <c r="A4490" s="225"/>
      <c r="B4490" s="580"/>
      <c r="C4490" s="579"/>
      <c r="H4490" s="325"/>
    </row>
    <row r="4491" spans="1:8">
      <c r="A4491" s="225"/>
      <c r="B4491" s="580"/>
      <c r="C4491" s="579"/>
      <c r="H4491" s="325"/>
    </row>
    <row r="4492" spans="1:8">
      <c r="A4492" s="225"/>
      <c r="B4492" s="580"/>
      <c r="C4492" s="579"/>
      <c r="H4492" s="325"/>
    </row>
    <row r="4493" spans="1:8">
      <c r="A4493" s="225"/>
      <c r="B4493" s="580"/>
      <c r="C4493" s="579"/>
      <c r="H4493" s="325"/>
    </row>
    <row r="4494" spans="1:8">
      <c r="A4494" s="225"/>
      <c r="B4494" s="580"/>
      <c r="C4494" s="579"/>
      <c r="H4494" s="325"/>
    </row>
    <row r="4495" spans="1:8">
      <c r="A4495" s="225"/>
      <c r="B4495" s="580"/>
      <c r="C4495" s="579"/>
      <c r="H4495" s="325"/>
    </row>
    <row r="4496" spans="1:8">
      <c r="A4496" s="225"/>
      <c r="B4496" s="580"/>
      <c r="C4496" s="579"/>
      <c r="H4496" s="325"/>
    </row>
    <row r="4497" spans="1:8">
      <c r="A4497" s="225"/>
      <c r="B4497" s="580"/>
      <c r="C4497" s="579"/>
      <c r="H4497" s="325"/>
    </row>
    <row r="4498" spans="1:8">
      <c r="A4498" s="225"/>
      <c r="B4498" s="580"/>
      <c r="C4498" s="579"/>
      <c r="H4498" s="325"/>
    </row>
    <row r="4499" spans="1:8">
      <c r="A4499" s="225"/>
      <c r="B4499" s="580"/>
      <c r="C4499" s="579"/>
      <c r="H4499" s="325"/>
    </row>
    <row r="4500" spans="1:8">
      <c r="A4500" s="225"/>
      <c r="B4500" s="580"/>
      <c r="C4500" s="579"/>
      <c r="H4500" s="325"/>
    </row>
    <row r="4501" spans="1:8">
      <c r="A4501" s="225"/>
      <c r="B4501" s="580"/>
      <c r="C4501" s="579"/>
      <c r="H4501" s="325"/>
    </row>
    <row r="4502" spans="1:8">
      <c r="A4502" s="225"/>
      <c r="B4502" s="580"/>
      <c r="C4502" s="579"/>
      <c r="H4502" s="325"/>
    </row>
    <row r="4503" spans="1:8">
      <c r="A4503" s="225"/>
      <c r="B4503" s="580"/>
      <c r="C4503" s="579"/>
      <c r="H4503" s="325"/>
    </row>
    <row r="4504" spans="1:8">
      <c r="A4504" s="225"/>
      <c r="B4504" s="580"/>
      <c r="C4504" s="579"/>
      <c r="H4504" s="325"/>
    </row>
    <row r="4505" spans="1:8">
      <c r="A4505" s="225"/>
      <c r="B4505" s="580"/>
      <c r="C4505" s="579"/>
      <c r="H4505" s="325"/>
    </row>
    <row r="4506" spans="1:8">
      <c r="A4506" s="225"/>
      <c r="B4506" s="580"/>
      <c r="C4506" s="579"/>
      <c r="H4506" s="325"/>
    </row>
    <row r="4507" spans="1:8">
      <c r="A4507" s="225"/>
      <c r="B4507" s="580"/>
      <c r="C4507" s="579"/>
      <c r="H4507" s="325"/>
    </row>
    <row r="4508" spans="1:8">
      <c r="A4508" s="225"/>
      <c r="B4508" s="580"/>
      <c r="C4508" s="579"/>
      <c r="H4508" s="325"/>
    </row>
    <row r="4509" spans="1:8">
      <c r="A4509" s="225"/>
      <c r="B4509" s="580"/>
      <c r="C4509" s="579"/>
      <c r="H4509" s="325"/>
    </row>
    <row r="4510" spans="1:8">
      <c r="A4510" s="225"/>
      <c r="B4510" s="580"/>
      <c r="C4510" s="579"/>
      <c r="H4510" s="325"/>
    </row>
    <row r="4511" spans="1:8">
      <c r="A4511" s="225"/>
      <c r="B4511" s="580"/>
      <c r="C4511" s="579"/>
      <c r="H4511" s="325"/>
    </row>
    <row r="4512" spans="1:8">
      <c r="A4512" s="225"/>
      <c r="B4512" s="580"/>
      <c r="C4512" s="579"/>
      <c r="H4512" s="325"/>
    </row>
    <row r="4513" spans="1:8">
      <c r="A4513" s="225"/>
      <c r="B4513" s="580"/>
      <c r="C4513" s="579"/>
      <c r="H4513" s="325"/>
    </row>
    <row r="4514" spans="1:8">
      <c r="A4514" s="225"/>
      <c r="B4514" s="580"/>
      <c r="C4514" s="579"/>
      <c r="H4514" s="325"/>
    </row>
    <row r="4515" spans="1:8">
      <c r="A4515" s="225"/>
      <c r="B4515" s="580"/>
      <c r="C4515" s="579"/>
      <c r="H4515" s="325"/>
    </row>
    <row r="4516" spans="1:8">
      <c r="A4516" s="225"/>
      <c r="B4516" s="580"/>
      <c r="C4516" s="579"/>
      <c r="H4516" s="325"/>
    </row>
    <row r="4517" spans="1:8">
      <c r="A4517" s="225"/>
      <c r="B4517" s="580"/>
      <c r="C4517" s="579"/>
      <c r="H4517" s="325"/>
    </row>
    <row r="4518" spans="1:8">
      <c r="A4518" s="225"/>
      <c r="B4518" s="580"/>
      <c r="C4518" s="579"/>
      <c r="H4518" s="325"/>
    </row>
    <row r="4519" spans="1:8">
      <c r="A4519" s="225"/>
      <c r="B4519" s="580"/>
      <c r="C4519" s="579"/>
      <c r="H4519" s="325"/>
    </row>
    <row r="4520" spans="1:8">
      <c r="A4520" s="225"/>
      <c r="B4520" s="580"/>
      <c r="C4520" s="579"/>
      <c r="H4520" s="325"/>
    </row>
    <row r="4521" spans="1:8">
      <c r="A4521" s="225"/>
      <c r="B4521" s="580"/>
      <c r="C4521" s="579"/>
      <c r="H4521" s="325"/>
    </row>
    <row r="4522" spans="1:8">
      <c r="A4522" s="225"/>
      <c r="B4522" s="580"/>
      <c r="C4522" s="579"/>
      <c r="H4522" s="325"/>
    </row>
    <row r="4523" spans="1:8">
      <c r="A4523" s="225"/>
      <c r="B4523" s="580"/>
      <c r="C4523" s="579"/>
      <c r="H4523" s="325"/>
    </row>
    <row r="4524" spans="1:8">
      <c r="A4524" s="225"/>
      <c r="B4524" s="580"/>
      <c r="C4524" s="579"/>
      <c r="H4524" s="325"/>
    </row>
    <row r="4525" spans="1:8">
      <c r="A4525" s="225"/>
      <c r="B4525" s="580"/>
      <c r="C4525" s="579"/>
      <c r="H4525" s="325"/>
    </row>
    <row r="4526" spans="1:8">
      <c r="A4526" s="225"/>
      <c r="B4526" s="580"/>
      <c r="C4526" s="579"/>
      <c r="H4526" s="325"/>
    </row>
    <row r="4527" spans="1:8">
      <c r="A4527" s="225"/>
      <c r="B4527" s="580"/>
      <c r="C4527" s="579"/>
      <c r="H4527" s="325"/>
    </row>
    <row r="4528" spans="1:8">
      <c r="A4528" s="225"/>
      <c r="B4528" s="580"/>
      <c r="C4528" s="579"/>
      <c r="H4528" s="325"/>
    </row>
    <row r="4529" spans="1:8">
      <c r="A4529" s="225"/>
      <c r="B4529" s="580"/>
      <c r="C4529" s="579"/>
      <c r="H4529" s="325"/>
    </row>
    <row r="4530" spans="1:8">
      <c r="A4530" s="225"/>
      <c r="B4530" s="580"/>
      <c r="C4530" s="579"/>
      <c r="H4530" s="325"/>
    </row>
    <row r="4531" spans="1:8">
      <c r="A4531" s="225"/>
      <c r="B4531" s="580"/>
      <c r="C4531" s="579"/>
      <c r="H4531" s="325"/>
    </row>
    <row r="4532" spans="1:8">
      <c r="A4532" s="225"/>
      <c r="B4532" s="580"/>
      <c r="C4532" s="579"/>
      <c r="H4532" s="325"/>
    </row>
    <row r="4533" spans="1:8">
      <c r="A4533" s="225"/>
      <c r="B4533" s="580"/>
      <c r="C4533" s="579"/>
      <c r="H4533" s="325"/>
    </row>
    <row r="4534" spans="1:8">
      <c r="A4534" s="225"/>
      <c r="B4534" s="580"/>
      <c r="C4534" s="579"/>
      <c r="H4534" s="325"/>
    </row>
    <row r="4535" spans="1:8">
      <c r="A4535" s="225"/>
      <c r="B4535" s="580"/>
      <c r="C4535" s="579"/>
      <c r="H4535" s="325"/>
    </row>
    <row r="4536" spans="1:8">
      <c r="A4536" s="225"/>
      <c r="B4536" s="580"/>
      <c r="C4536" s="579"/>
      <c r="H4536" s="325"/>
    </row>
    <row r="4537" spans="1:8">
      <c r="A4537" s="225"/>
      <c r="B4537" s="580"/>
      <c r="C4537" s="579"/>
      <c r="H4537" s="325"/>
    </row>
    <row r="4538" spans="1:8">
      <c r="A4538" s="225"/>
      <c r="B4538" s="580"/>
      <c r="C4538" s="579"/>
      <c r="H4538" s="325"/>
    </row>
    <row r="4539" spans="1:8">
      <c r="A4539" s="225"/>
      <c r="B4539" s="580"/>
      <c r="C4539" s="579"/>
      <c r="H4539" s="325"/>
    </row>
    <row r="4540" spans="1:8">
      <c r="A4540" s="225"/>
      <c r="B4540" s="580"/>
      <c r="C4540" s="579"/>
      <c r="H4540" s="325"/>
    </row>
    <row r="4541" spans="1:8">
      <c r="A4541" s="225"/>
      <c r="B4541" s="580"/>
      <c r="C4541" s="579"/>
      <c r="H4541" s="325"/>
    </row>
    <row r="4542" spans="1:8">
      <c r="A4542" s="225"/>
      <c r="B4542" s="580"/>
      <c r="C4542" s="579"/>
      <c r="H4542" s="325"/>
    </row>
    <row r="4543" spans="1:8">
      <c r="A4543" s="225"/>
      <c r="B4543" s="580"/>
      <c r="C4543" s="579"/>
      <c r="H4543" s="325"/>
    </row>
    <row r="4544" spans="1:8">
      <c r="A4544" s="225"/>
      <c r="B4544" s="580"/>
      <c r="C4544" s="579"/>
      <c r="H4544" s="325"/>
    </row>
    <row r="4545" spans="1:8">
      <c r="A4545" s="225"/>
      <c r="B4545" s="580"/>
      <c r="C4545" s="579"/>
      <c r="H4545" s="325"/>
    </row>
    <row r="4546" spans="1:8">
      <c r="A4546" s="225"/>
      <c r="B4546" s="580"/>
      <c r="C4546" s="579"/>
      <c r="H4546" s="325"/>
    </row>
    <row r="4547" spans="1:8">
      <c r="A4547" s="225"/>
      <c r="B4547" s="580"/>
      <c r="C4547" s="579"/>
      <c r="H4547" s="325"/>
    </row>
    <row r="4548" spans="1:8">
      <c r="A4548" s="225"/>
      <c r="B4548" s="580"/>
      <c r="C4548" s="579"/>
      <c r="H4548" s="325"/>
    </row>
    <row r="4549" spans="1:8">
      <c r="A4549" s="225"/>
      <c r="B4549" s="580"/>
      <c r="C4549" s="579"/>
      <c r="H4549" s="325"/>
    </row>
    <row r="4550" spans="1:8">
      <c r="A4550" s="225"/>
      <c r="B4550" s="580"/>
      <c r="C4550" s="579"/>
      <c r="H4550" s="325"/>
    </row>
    <row r="4551" spans="1:8">
      <c r="A4551" s="225"/>
      <c r="B4551" s="580"/>
      <c r="C4551" s="579"/>
      <c r="H4551" s="325"/>
    </row>
    <row r="4552" spans="1:8">
      <c r="A4552" s="225"/>
      <c r="B4552" s="580"/>
      <c r="C4552" s="579"/>
      <c r="H4552" s="325"/>
    </row>
    <row r="4553" spans="1:8">
      <c r="A4553" s="225"/>
      <c r="B4553" s="580"/>
      <c r="C4553" s="579"/>
      <c r="H4553" s="325"/>
    </row>
    <row r="4554" spans="1:8">
      <c r="A4554" s="225"/>
      <c r="B4554" s="580"/>
      <c r="C4554" s="579"/>
      <c r="H4554" s="325"/>
    </row>
    <row r="4555" spans="1:8">
      <c r="A4555" s="225"/>
      <c r="B4555" s="580"/>
      <c r="C4555" s="579"/>
      <c r="H4555" s="325"/>
    </row>
    <row r="4556" spans="1:8">
      <c r="A4556" s="225"/>
      <c r="B4556" s="580"/>
      <c r="C4556" s="579"/>
      <c r="H4556" s="325"/>
    </row>
    <row r="4557" spans="1:8">
      <c r="A4557" s="225"/>
      <c r="B4557" s="580"/>
      <c r="C4557" s="579"/>
      <c r="H4557" s="325"/>
    </row>
    <row r="4558" spans="1:8">
      <c r="A4558" s="225"/>
      <c r="B4558" s="580"/>
      <c r="C4558" s="579"/>
      <c r="H4558" s="325"/>
    </row>
    <row r="4559" spans="1:8">
      <c r="A4559" s="225"/>
      <c r="B4559" s="580"/>
      <c r="C4559" s="579"/>
      <c r="H4559" s="325"/>
    </row>
    <row r="4560" spans="1:8">
      <c r="A4560" s="225"/>
      <c r="B4560" s="580"/>
      <c r="C4560" s="579"/>
      <c r="H4560" s="325"/>
    </row>
    <row r="4561" spans="1:8">
      <c r="A4561" s="225"/>
      <c r="B4561" s="580"/>
      <c r="C4561" s="579"/>
      <c r="H4561" s="325"/>
    </row>
    <row r="4562" spans="1:8">
      <c r="A4562" s="225"/>
      <c r="B4562" s="580"/>
      <c r="C4562" s="579"/>
      <c r="H4562" s="325"/>
    </row>
    <row r="4563" spans="1:8">
      <c r="A4563" s="225"/>
      <c r="B4563" s="580"/>
      <c r="C4563" s="579"/>
      <c r="H4563" s="325"/>
    </row>
    <row r="4564" spans="1:8">
      <c r="A4564" s="225"/>
      <c r="B4564" s="580"/>
      <c r="C4564" s="579"/>
      <c r="H4564" s="325"/>
    </row>
    <row r="4565" spans="1:8">
      <c r="A4565" s="225"/>
      <c r="B4565" s="580"/>
      <c r="C4565" s="579"/>
      <c r="H4565" s="325"/>
    </row>
    <row r="4566" spans="1:8">
      <c r="A4566" s="225"/>
      <c r="B4566" s="580"/>
      <c r="C4566" s="579"/>
      <c r="H4566" s="325"/>
    </row>
    <row r="4567" spans="1:8">
      <c r="A4567" s="225"/>
      <c r="B4567" s="580"/>
      <c r="C4567" s="579"/>
      <c r="H4567" s="325"/>
    </row>
    <row r="4568" spans="1:8">
      <c r="A4568" s="225"/>
      <c r="B4568" s="580"/>
      <c r="C4568" s="579"/>
      <c r="H4568" s="325"/>
    </row>
    <row r="4569" spans="1:8">
      <c r="A4569" s="225"/>
      <c r="B4569" s="580"/>
      <c r="C4569" s="579"/>
      <c r="H4569" s="325"/>
    </row>
    <row r="4570" spans="1:8">
      <c r="A4570" s="225"/>
      <c r="B4570" s="580"/>
      <c r="C4570" s="579"/>
      <c r="H4570" s="325"/>
    </row>
    <row r="4571" spans="1:8">
      <c r="A4571" s="225"/>
      <c r="B4571" s="580"/>
      <c r="C4571" s="579"/>
      <c r="H4571" s="325"/>
    </row>
    <row r="4572" spans="1:8">
      <c r="A4572" s="225"/>
      <c r="B4572" s="580"/>
      <c r="C4572" s="579"/>
      <c r="H4572" s="325"/>
    </row>
    <row r="4573" spans="1:8">
      <c r="A4573" s="225"/>
      <c r="B4573" s="580"/>
      <c r="C4573" s="579"/>
      <c r="H4573" s="325"/>
    </row>
    <row r="4574" spans="1:8">
      <c r="A4574" s="225"/>
      <c r="B4574" s="580"/>
      <c r="C4574" s="579"/>
      <c r="H4574" s="325"/>
    </row>
    <row r="4575" spans="1:8">
      <c r="A4575" s="225"/>
      <c r="B4575" s="580"/>
      <c r="C4575" s="579"/>
      <c r="H4575" s="325"/>
    </row>
    <row r="4576" spans="1:8">
      <c r="A4576" s="225"/>
      <c r="B4576" s="580"/>
      <c r="C4576" s="579"/>
      <c r="H4576" s="325"/>
    </row>
    <row r="4577" spans="1:8">
      <c r="A4577" s="225"/>
      <c r="B4577" s="580"/>
      <c r="C4577" s="579"/>
      <c r="H4577" s="325"/>
    </row>
    <row r="4578" spans="1:8">
      <c r="A4578" s="225"/>
      <c r="B4578" s="580"/>
      <c r="C4578" s="579"/>
      <c r="H4578" s="325"/>
    </row>
    <row r="4579" spans="1:8">
      <c r="A4579" s="225"/>
      <c r="B4579" s="580"/>
      <c r="C4579" s="579"/>
      <c r="H4579" s="325"/>
    </row>
    <row r="4580" spans="1:8">
      <c r="A4580" s="225"/>
      <c r="B4580" s="580"/>
      <c r="C4580" s="579"/>
      <c r="H4580" s="325"/>
    </row>
    <row r="4581" spans="1:8">
      <c r="A4581" s="225"/>
      <c r="B4581" s="580"/>
      <c r="C4581" s="579"/>
      <c r="H4581" s="325"/>
    </row>
    <row r="4582" spans="1:8">
      <c r="A4582" s="225"/>
      <c r="B4582" s="580"/>
      <c r="C4582" s="579"/>
      <c r="H4582" s="325"/>
    </row>
    <row r="4583" spans="1:8">
      <c r="A4583" s="225"/>
      <c r="B4583" s="580"/>
      <c r="C4583" s="579"/>
      <c r="H4583" s="325"/>
    </row>
    <row r="4584" spans="1:8">
      <c r="A4584" s="225"/>
      <c r="B4584" s="580"/>
      <c r="C4584" s="579"/>
      <c r="H4584" s="325"/>
    </row>
    <row r="4585" spans="1:8">
      <c r="A4585" s="225"/>
      <c r="B4585" s="580"/>
      <c r="C4585" s="579"/>
      <c r="H4585" s="325"/>
    </row>
    <row r="4586" spans="1:8">
      <c r="A4586" s="225"/>
      <c r="B4586" s="580"/>
      <c r="C4586" s="579"/>
      <c r="H4586" s="325"/>
    </row>
    <row r="4587" spans="1:8">
      <c r="A4587" s="225"/>
      <c r="B4587" s="580"/>
      <c r="C4587" s="579"/>
      <c r="H4587" s="325"/>
    </row>
    <row r="4588" spans="1:8">
      <c r="A4588" s="225"/>
      <c r="B4588" s="580"/>
      <c r="C4588" s="579"/>
      <c r="H4588" s="325"/>
    </row>
    <row r="4589" spans="1:8">
      <c r="A4589" s="225"/>
      <c r="B4589" s="580"/>
      <c r="C4589" s="579"/>
      <c r="H4589" s="325"/>
    </row>
    <row r="4590" spans="1:8">
      <c r="A4590" s="225"/>
      <c r="B4590" s="580"/>
      <c r="C4590" s="579"/>
      <c r="H4590" s="325"/>
    </row>
    <row r="4591" spans="1:8">
      <c r="A4591" s="225"/>
      <c r="B4591" s="580"/>
      <c r="C4591" s="579"/>
      <c r="H4591" s="325"/>
    </row>
    <row r="4592" spans="1:8">
      <c r="A4592" s="225"/>
      <c r="B4592" s="580"/>
      <c r="C4592" s="579"/>
      <c r="H4592" s="325"/>
    </row>
    <row r="4593" spans="1:8">
      <c r="A4593" s="225"/>
      <c r="B4593" s="580"/>
      <c r="C4593" s="579"/>
      <c r="H4593" s="325"/>
    </row>
    <row r="4594" spans="1:8">
      <c r="A4594" s="225"/>
      <c r="B4594" s="580"/>
      <c r="C4594" s="579"/>
      <c r="H4594" s="325"/>
    </row>
    <row r="4595" spans="1:8">
      <c r="A4595" s="225"/>
      <c r="B4595" s="580"/>
      <c r="C4595" s="579"/>
      <c r="H4595" s="325"/>
    </row>
    <row r="4596" spans="1:8">
      <c r="A4596" s="225"/>
      <c r="B4596" s="580"/>
      <c r="C4596" s="579"/>
      <c r="H4596" s="325"/>
    </row>
    <row r="4597" spans="1:8">
      <c r="A4597" s="225"/>
      <c r="B4597" s="580"/>
      <c r="C4597" s="579"/>
      <c r="H4597" s="325"/>
    </row>
    <row r="4598" spans="1:8">
      <c r="A4598" s="225"/>
      <c r="B4598" s="580"/>
      <c r="C4598" s="579"/>
      <c r="H4598" s="325"/>
    </row>
    <row r="4599" spans="1:8">
      <c r="A4599" s="225"/>
      <c r="B4599" s="580"/>
      <c r="C4599" s="579"/>
      <c r="H4599" s="325"/>
    </row>
    <row r="4600" spans="1:8">
      <c r="A4600" s="225"/>
      <c r="B4600" s="580"/>
      <c r="C4600" s="579"/>
      <c r="H4600" s="325"/>
    </row>
    <row r="4601" spans="1:8">
      <c r="A4601" s="225"/>
      <c r="B4601" s="580"/>
      <c r="C4601" s="579"/>
      <c r="H4601" s="325"/>
    </row>
    <row r="4602" spans="1:8">
      <c r="A4602" s="225"/>
      <c r="B4602" s="580"/>
      <c r="C4602" s="579"/>
      <c r="H4602" s="325"/>
    </row>
    <row r="4603" spans="1:8">
      <c r="A4603" s="225"/>
      <c r="B4603" s="580"/>
      <c r="C4603" s="579"/>
      <c r="H4603" s="325"/>
    </row>
    <row r="4604" spans="1:8">
      <c r="A4604" s="225"/>
      <c r="B4604" s="580"/>
      <c r="C4604" s="579"/>
      <c r="H4604" s="325"/>
    </row>
    <row r="4605" spans="1:8">
      <c r="A4605" s="225"/>
      <c r="B4605" s="580"/>
      <c r="C4605" s="579"/>
      <c r="H4605" s="325"/>
    </row>
    <row r="4606" spans="1:8">
      <c r="A4606" s="225"/>
      <c r="B4606" s="580"/>
      <c r="C4606" s="579"/>
      <c r="H4606" s="325"/>
    </row>
    <row r="4607" spans="1:8">
      <c r="A4607" s="225"/>
      <c r="B4607" s="580"/>
      <c r="C4607" s="579"/>
      <c r="H4607" s="325"/>
    </row>
    <row r="4608" spans="1:8">
      <c r="A4608" s="225"/>
      <c r="B4608" s="580"/>
      <c r="C4608" s="579"/>
      <c r="H4608" s="325"/>
    </row>
    <row r="4609" spans="1:8">
      <c r="A4609" s="225"/>
      <c r="B4609" s="580"/>
      <c r="C4609" s="579"/>
      <c r="H4609" s="325"/>
    </row>
    <row r="4610" spans="1:8">
      <c r="A4610" s="225"/>
      <c r="B4610" s="580"/>
      <c r="C4610" s="579"/>
      <c r="H4610" s="325"/>
    </row>
    <row r="4611" spans="1:8">
      <c r="A4611" s="225"/>
      <c r="B4611" s="580"/>
      <c r="C4611" s="579"/>
      <c r="H4611" s="325"/>
    </row>
    <row r="4612" spans="1:8">
      <c r="A4612" s="225"/>
      <c r="B4612" s="580"/>
      <c r="C4612" s="579"/>
      <c r="H4612" s="325"/>
    </row>
    <row r="4613" spans="1:8">
      <c r="A4613" s="225"/>
      <c r="B4613" s="580"/>
      <c r="C4613" s="579"/>
      <c r="H4613" s="325"/>
    </row>
    <row r="4614" spans="1:8">
      <c r="A4614" s="225"/>
      <c r="B4614" s="580"/>
      <c r="C4614" s="579"/>
      <c r="H4614" s="325"/>
    </row>
    <row r="4615" spans="1:8">
      <c r="A4615" s="225"/>
      <c r="B4615" s="580"/>
      <c r="C4615" s="579"/>
      <c r="H4615" s="325"/>
    </row>
    <row r="4616" spans="1:8">
      <c r="A4616" s="225"/>
      <c r="B4616" s="580"/>
      <c r="C4616" s="579"/>
      <c r="H4616" s="325"/>
    </row>
    <row r="4617" spans="1:8">
      <c r="A4617" s="225"/>
      <c r="B4617" s="580"/>
      <c r="C4617" s="579"/>
      <c r="H4617" s="325"/>
    </row>
    <row r="4618" spans="1:8">
      <c r="A4618" s="225"/>
      <c r="B4618" s="580"/>
      <c r="C4618" s="579"/>
      <c r="H4618" s="325"/>
    </row>
    <row r="4619" spans="1:8">
      <c r="A4619" s="225"/>
      <c r="B4619" s="580"/>
      <c r="C4619" s="579"/>
      <c r="H4619" s="325"/>
    </row>
    <row r="4620" spans="1:8">
      <c r="A4620" s="225"/>
      <c r="B4620" s="580"/>
      <c r="C4620" s="579"/>
      <c r="H4620" s="325"/>
    </row>
    <row r="4621" spans="1:8">
      <c r="A4621" s="225"/>
      <c r="B4621" s="580"/>
      <c r="C4621" s="579"/>
      <c r="H4621" s="325"/>
    </row>
    <row r="4622" spans="1:8">
      <c r="A4622" s="225"/>
      <c r="B4622" s="580"/>
      <c r="C4622" s="579"/>
      <c r="H4622" s="325"/>
    </row>
    <row r="4623" spans="1:8">
      <c r="A4623" s="225"/>
      <c r="B4623" s="580"/>
      <c r="C4623" s="579"/>
      <c r="H4623" s="325"/>
    </row>
    <row r="4624" spans="1:8">
      <c r="A4624" s="225"/>
      <c r="B4624" s="580"/>
      <c r="C4624" s="579"/>
      <c r="H4624" s="325"/>
    </row>
    <row r="4625" spans="1:8">
      <c r="A4625" s="225"/>
      <c r="B4625" s="580"/>
      <c r="C4625" s="579"/>
      <c r="H4625" s="325"/>
    </row>
    <row r="4626" spans="1:8">
      <c r="A4626" s="225"/>
      <c r="B4626" s="580"/>
      <c r="C4626" s="579"/>
      <c r="H4626" s="325"/>
    </row>
    <row r="4627" spans="1:8">
      <c r="A4627" s="225"/>
      <c r="B4627" s="580"/>
      <c r="C4627" s="579"/>
      <c r="H4627" s="325"/>
    </row>
    <row r="4628" spans="1:8">
      <c r="A4628" s="225"/>
      <c r="B4628" s="580"/>
      <c r="C4628" s="579"/>
      <c r="H4628" s="325"/>
    </row>
    <row r="4629" spans="1:8">
      <c r="A4629" s="225"/>
      <c r="B4629" s="580"/>
      <c r="C4629" s="579"/>
      <c r="H4629" s="325"/>
    </row>
    <row r="4630" spans="1:8">
      <c r="A4630" s="225"/>
      <c r="B4630" s="580"/>
      <c r="C4630" s="579"/>
      <c r="H4630" s="325"/>
    </row>
    <row r="4631" spans="1:8">
      <c r="A4631" s="225"/>
      <c r="B4631" s="580"/>
      <c r="C4631" s="579"/>
      <c r="H4631" s="325"/>
    </row>
    <row r="4632" spans="1:8">
      <c r="A4632" s="225"/>
      <c r="B4632" s="580"/>
      <c r="C4632" s="579"/>
      <c r="H4632" s="325"/>
    </row>
    <row r="4633" spans="1:8">
      <c r="A4633" s="225"/>
      <c r="B4633" s="580"/>
      <c r="C4633" s="579"/>
      <c r="H4633" s="325"/>
    </row>
    <row r="4634" spans="1:8">
      <c r="A4634" s="225"/>
      <c r="B4634" s="580"/>
      <c r="C4634" s="579"/>
      <c r="H4634" s="325"/>
    </row>
    <row r="4635" spans="1:8">
      <c r="A4635" s="225"/>
      <c r="B4635" s="580"/>
      <c r="C4635" s="579"/>
      <c r="H4635" s="325"/>
    </row>
    <row r="4636" spans="1:8">
      <c r="A4636" s="225"/>
      <c r="B4636" s="580"/>
      <c r="C4636" s="579"/>
      <c r="H4636" s="325"/>
    </row>
    <row r="4637" spans="1:8">
      <c r="A4637" s="225"/>
      <c r="B4637" s="580"/>
      <c r="C4637" s="579"/>
      <c r="H4637" s="325"/>
    </row>
    <row r="4638" spans="1:8">
      <c r="A4638" s="225"/>
      <c r="B4638" s="580"/>
      <c r="C4638" s="579"/>
      <c r="H4638" s="325"/>
    </row>
    <row r="4639" spans="1:8">
      <c r="A4639" s="225"/>
      <c r="B4639" s="580"/>
      <c r="C4639" s="579"/>
      <c r="H4639" s="325"/>
    </row>
    <row r="4640" spans="1:8">
      <c r="A4640" s="225"/>
      <c r="B4640" s="580"/>
      <c r="C4640" s="579"/>
      <c r="H4640" s="325"/>
    </row>
    <row r="4641" spans="1:8">
      <c r="A4641" s="225"/>
      <c r="B4641" s="580"/>
      <c r="C4641" s="579"/>
      <c r="H4641" s="325"/>
    </row>
    <row r="4642" spans="1:8">
      <c r="A4642" s="225"/>
      <c r="B4642" s="580"/>
      <c r="C4642" s="579"/>
      <c r="H4642" s="325"/>
    </row>
    <row r="4643" spans="1:8">
      <c r="A4643" s="225"/>
      <c r="B4643" s="580"/>
      <c r="C4643" s="579"/>
      <c r="H4643" s="325"/>
    </row>
    <row r="4644" spans="1:8">
      <c r="A4644" s="225"/>
      <c r="B4644" s="580"/>
      <c r="C4644" s="579"/>
      <c r="H4644" s="325"/>
    </row>
    <row r="4645" spans="1:8">
      <c r="A4645" s="225"/>
      <c r="B4645" s="580"/>
      <c r="C4645" s="579"/>
      <c r="H4645" s="325"/>
    </row>
    <row r="4646" spans="1:8">
      <c r="A4646" s="225"/>
      <c r="B4646" s="580"/>
      <c r="C4646" s="579"/>
      <c r="H4646" s="325"/>
    </row>
    <row r="4647" spans="1:8">
      <c r="A4647" s="225"/>
      <c r="B4647" s="580"/>
      <c r="C4647" s="579"/>
      <c r="H4647" s="325"/>
    </row>
    <row r="4648" spans="1:8">
      <c r="A4648" s="225"/>
      <c r="B4648" s="580"/>
      <c r="C4648" s="579"/>
      <c r="H4648" s="325"/>
    </row>
    <row r="4649" spans="1:8">
      <c r="A4649" s="225"/>
      <c r="B4649" s="580"/>
      <c r="C4649" s="579"/>
      <c r="H4649" s="325"/>
    </row>
    <row r="4650" spans="1:8">
      <c r="A4650" s="225"/>
      <c r="B4650" s="580"/>
      <c r="C4650" s="579"/>
      <c r="H4650" s="325"/>
    </row>
    <row r="4651" spans="1:8">
      <c r="A4651" s="225"/>
      <c r="B4651" s="580"/>
      <c r="C4651" s="579"/>
      <c r="H4651" s="325"/>
    </row>
    <row r="4652" spans="1:8">
      <c r="A4652" s="225"/>
      <c r="B4652" s="580"/>
      <c r="C4652" s="579"/>
      <c r="H4652" s="325"/>
    </row>
    <row r="4653" spans="1:8">
      <c r="A4653" s="225"/>
      <c r="B4653" s="580"/>
      <c r="C4653" s="579"/>
      <c r="H4653" s="325"/>
    </row>
    <row r="4654" spans="1:8">
      <c r="A4654" s="225"/>
      <c r="B4654" s="580"/>
      <c r="C4654" s="579"/>
      <c r="H4654" s="325"/>
    </row>
    <row r="4655" spans="1:8">
      <c r="A4655" s="225"/>
      <c r="B4655" s="580"/>
      <c r="C4655" s="579"/>
      <c r="H4655" s="325"/>
    </row>
    <row r="4656" spans="1:8">
      <c r="A4656" s="225"/>
      <c r="B4656" s="580"/>
      <c r="C4656" s="579"/>
      <c r="H4656" s="325"/>
    </row>
    <row r="4657" spans="1:8">
      <c r="A4657" s="225"/>
      <c r="B4657" s="580"/>
      <c r="C4657" s="579"/>
      <c r="H4657" s="325"/>
    </row>
    <row r="4658" spans="1:8">
      <c r="A4658" s="225"/>
      <c r="B4658" s="580"/>
      <c r="C4658" s="579"/>
      <c r="H4658" s="325"/>
    </row>
    <row r="4659" spans="1:8">
      <c r="A4659" s="225"/>
      <c r="B4659" s="580"/>
      <c r="C4659" s="579"/>
      <c r="H4659" s="325"/>
    </row>
    <row r="4660" spans="1:8">
      <c r="A4660" s="225"/>
      <c r="B4660" s="580"/>
      <c r="C4660" s="579"/>
      <c r="H4660" s="325"/>
    </row>
    <row r="4661" spans="1:8">
      <c r="A4661" s="225"/>
      <c r="B4661" s="580"/>
      <c r="C4661" s="579"/>
      <c r="H4661" s="325"/>
    </row>
    <row r="4662" spans="1:8">
      <c r="A4662" s="225"/>
      <c r="B4662" s="580"/>
      <c r="C4662" s="579"/>
      <c r="H4662" s="325"/>
    </row>
    <row r="4663" spans="1:8">
      <c r="A4663" s="225"/>
      <c r="B4663" s="580"/>
      <c r="C4663" s="579"/>
      <c r="H4663" s="325"/>
    </row>
    <row r="4664" spans="1:8">
      <c r="A4664" s="225"/>
      <c r="B4664" s="580"/>
      <c r="C4664" s="579"/>
      <c r="H4664" s="325"/>
    </row>
    <row r="4665" spans="1:8">
      <c r="A4665" s="225"/>
      <c r="B4665" s="580"/>
      <c r="C4665" s="579"/>
      <c r="H4665" s="325"/>
    </row>
    <row r="4666" spans="1:8">
      <c r="A4666" s="225"/>
      <c r="B4666" s="580"/>
      <c r="C4666" s="579"/>
      <c r="H4666" s="325"/>
    </row>
    <row r="4667" spans="1:8">
      <c r="A4667" s="225"/>
      <c r="B4667" s="580"/>
      <c r="C4667" s="579"/>
      <c r="H4667" s="325"/>
    </row>
    <row r="4668" spans="1:8">
      <c r="A4668" s="225"/>
      <c r="B4668" s="580"/>
      <c r="C4668" s="579"/>
      <c r="H4668" s="325"/>
    </row>
    <row r="4669" spans="1:8">
      <c r="A4669" s="225"/>
      <c r="B4669" s="580"/>
      <c r="C4669" s="579"/>
      <c r="H4669" s="325"/>
    </row>
    <row r="4670" spans="1:8">
      <c r="A4670" s="225"/>
      <c r="B4670" s="580"/>
      <c r="C4670" s="579"/>
      <c r="H4670" s="325"/>
    </row>
    <row r="4671" spans="1:8">
      <c r="A4671" s="225"/>
      <c r="B4671" s="580"/>
      <c r="C4671" s="579"/>
      <c r="H4671" s="325"/>
    </row>
    <row r="4672" spans="1:8">
      <c r="A4672" s="225"/>
      <c r="B4672" s="580"/>
      <c r="C4672" s="579"/>
      <c r="H4672" s="325"/>
    </row>
    <row r="4673" spans="1:8">
      <c r="A4673" s="225"/>
      <c r="B4673" s="580"/>
      <c r="C4673" s="579"/>
      <c r="H4673" s="325"/>
    </row>
    <row r="4674" spans="1:8">
      <c r="A4674" s="225"/>
      <c r="B4674" s="580"/>
      <c r="C4674" s="579"/>
      <c r="H4674" s="325"/>
    </row>
    <row r="4675" spans="1:8">
      <c r="A4675" s="225"/>
      <c r="B4675" s="580"/>
      <c r="C4675" s="579"/>
      <c r="H4675" s="325"/>
    </row>
    <row r="4676" spans="1:8">
      <c r="A4676" s="225"/>
      <c r="B4676" s="580"/>
      <c r="C4676" s="579"/>
      <c r="H4676" s="325"/>
    </row>
    <row r="4677" spans="1:8">
      <c r="A4677" s="225"/>
      <c r="B4677" s="580"/>
      <c r="C4677" s="579"/>
      <c r="H4677" s="325"/>
    </row>
    <row r="4678" spans="1:8">
      <c r="A4678" s="225"/>
      <c r="B4678" s="580"/>
      <c r="C4678" s="579"/>
      <c r="H4678" s="325"/>
    </row>
    <row r="4679" spans="1:8">
      <c r="A4679" s="225"/>
      <c r="B4679" s="580"/>
      <c r="C4679" s="579"/>
      <c r="H4679" s="325"/>
    </row>
    <row r="4680" spans="1:8">
      <c r="A4680" s="225"/>
      <c r="B4680" s="580"/>
      <c r="C4680" s="579"/>
      <c r="H4680" s="325"/>
    </row>
    <row r="4681" spans="1:8">
      <c r="A4681" s="225"/>
      <c r="B4681" s="580"/>
      <c r="C4681" s="579"/>
      <c r="H4681" s="325"/>
    </row>
    <row r="4682" spans="1:8">
      <c r="A4682" s="225"/>
      <c r="B4682" s="580"/>
      <c r="C4682" s="579"/>
      <c r="H4682" s="325"/>
    </row>
    <row r="4683" spans="1:8">
      <c r="A4683" s="225"/>
      <c r="B4683" s="580"/>
      <c r="C4683" s="579"/>
      <c r="H4683" s="325"/>
    </row>
    <row r="4684" spans="1:8">
      <c r="A4684" s="225"/>
      <c r="B4684" s="580"/>
      <c r="C4684" s="579"/>
      <c r="H4684" s="325"/>
    </row>
    <row r="4685" spans="1:8">
      <c r="A4685" s="225"/>
      <c r="B4685" s="580"/>
      <c r="C4685" s="579"/>
      <c r="H4685" s="325"/>
    </row>
    <row r="4686" spans="1:8">
      <c r="A4686" s="225"/>
      <c r="B4686" s="580"/>
      <c r="C4686" s="579"/>
      <c r="H4686" s="325"/>
    </row>
    <row r="4687" spans="1:8">
      <c r="A4687" s="225"/>
      <c r="B4687" s="580"/>
      <c r="C4687" s="579"/>
      <c r="H4687" s="325"/>
    </row>
    <row r="4688" spans="1:8">
      <c r="A4688" s="225"/>
      <c r="B4688" s="580"/>
      <c r="C4688" s="579"/>
      <c r="H4688" s="325"/>
    </row>
    <row r="4689" spans="1:8">
      <c r="A4689" s="225"/>
      <c r="B4689" s="580"/>
      <c r="C4689" s="579"/>
      <c r="H4689" s="325"/>
    </row>
    <row r="4690" spans="1:8">
      <c r="A4690" s="225"/>
      <c r="B4690" s="580"/>
      <c r="C4690" s="579"/>
      <c r="H4690" s="325"/>
    </row>
    <row r="4691" spans="1:8">
      <c r="A4691" s="225"/>
      <c r="B4691" s="580"/>
      <c r="C4691" s="579"/>
      <c r="H4691" s="325"/>
    </row>
    <row r="4692" spans="1:8">
      <c r="A4692" s="225"/>
      <c r="B4692" s="580"/>
      <c r="C4692" s="579"/>
      <c r="H4692" s="325"/>
    </row>
    <row r="4693" spans="1:8">
      <c r="A4693" s="225"/>
      <c r="B4693" s="580"/>
      <c r="C4693" s="579"/>
      <c r="H4693" s="325"/>
    </row>
    <row r="4694" spans="1:8">
      <c r="A4694" s="225"/>
      <c r="B4694" s="580"/>
      <c r="C4694" s="579"/>
      <c r="H4694" s="325"/>
    </row>
    <row r="4695" spans="1:8">
      <c r="A4695" s="225"/>
      <c r="B4695" s="580"/>
      <c r="C4695" s="579"/>
      <c r="H4695" s="325"/>
    </row>
    <row r="4696" spans="1:8">
      <c r="A4696" s="225"/>
      <c r="B4696" s="580"/>
      <c r="C4696" s="579"/>
      <c r="H4696" s="325"/>
    </row>
    <row r="4697" spans="1:8">
      <c r="A4697" s="225"/>
      <c r="B4697" s="580"/>
      <c r="C4697" s="579"/>
      <c r="H4697" s="325"/>
    </row>
    <row r="4698" spans="1:8">
      <c r="A4698" s="225"/>
      <c r="B4698" s="580"/>
      <c r="C4698" s="579"/>
      <c r="H4698" s="325"/>
    </row>
    <row r="4699" spans="1:8">
      <c r="A4699" s="225"/>
      <c r="B4699" s="580"/>
      <c r="C4699" s="579"/>
      <c r="H4699" s="325"/>
    </row>
    <row r="4700" spans="1:8">
      <c r="A4700" s="225"/>
      <c r="B4700" s="580"/>
      <c r="C4700" s="579"/>
      <c r="H4700" s="325"/>
    </row>
    <row r="4701" spans="1:8">
      <c r="A4701" s="225"/>
      <c r="B4701" s="580"/>
      <c r="C4701" s="579"/>
      <c r="H4701" s="325"/>
    </row>
    <row r="4702" spans="1:8">
      <c r="A4702" s="225"/>
      <c r="B4702" s="580"/>
      <c r="C4702" s="579"/>
      <c r="H4702" s="325"/>
    </row>
    <row r="4703" spans="1:8">
      <c r="A4703" s="225"/>
      <c r="B4703" s="580"/>
      <c r="C4703" s="579"/>
      <c r="H4703" s="325"/>
    </row>
    <row r="4704" spans="1:8">
      <c r="A4704" s="225"/>
      <c r="B4704" s="580"/>
      <c r="C4704" s="579"/>
      <c r="H4704" s="325"/>
    </row>
    <row r="4705" spans="1:8">
      <c r="A4705" s="225"/>
      <c r="B4705" s="580"/>
      <c r="C4705" s="579"/>
      <c r="H4705" s="325"/>
    </row>
    <row r="4706" spans="1:8">
      <c r="A4706" s="225"/>
      <c r="B4706" s="580"/>
      <c r="C4706" s="579"/>
      <c r="H4706" s="325"/>
    </row>
    <row r="4707" spans="1:8">
      <c r="A4707" s="225"/>
      <c r="B4707" s="580"/>
      <c r="C4707" s="579"/>
      <c r="H4707" s="325"/>
    </row>
    <row r="4708" spans="1:8">
      <c r="A4708" s="225"/>
      <c r="B4708" s="580"/>
      <c r="C4708" s="579"/>
      <c r="H4708" s="325"/>
    </row>
    <row r="4709" spans="1:8">
      <c r="A4709" s="225"/>
      <c r="B4709" s="580"/>
      <c r="C4709" s="579"/>
      <c r="H4709" s="325"/>
    </row>
    <row r="4710" spans="1:8">
      <c r="A4710" s="225"/>
      <c r="B4710" s="580"/>
      <c r="C4710" s="579"/>
      <c r="H4710" s="325"/>
    </row>
    <row r="4711" spans="1:8">
      <c r="A4711" s="225"/>
      <c r="B4711" s="580"/>
      <c r="C4711" s="579"/>
      <c r="H4711" s="325"/>
    </row>
    <row r="4712" spans="1:8">
      <c r="A4712" s="225"/>
      <c r="B4712" s="580"/>
      <c r="C4712" s="579"/>
      <c r="H4712" s="325"/>
    </row>
    <row r="4713" spans="1:8">
      <c r="A4713" s="225"/>
      <c r="B4713" s="580"/>
      <c r="C4713" s="579"/>
      <c r="H4713" s="325"/>
    </row>
    <row r="4714" spans="1:8">
      <c r="A4714" s="225"/>
      <c r="B4714" s="580"/>
      <c r="C4714" s="579"/>
      <c r="H4714" s="325"/>
    </row>
    <row r="4715" spans="1:8">
      <c r="A4715" s="225"/>
      <c r="B4715" s="580"/>
      <c r="C4715" s="579"/>
      <c r="H4715" s="325"/>
    </row>
    <row r="4716" spans="1:8">
      <c r="A4716" s="225"/>
      <c r="B4716" s="580"/>
      <c r="C4716" s="579"/>
      <c r="H4716" s="325"/>
    </row>
    <row r="4717" spans="1:8">
      <c r="A4717" s="225"/>
      <c r="B4717" s="580"/>
      <c r="C4717" s="579"/>
      <c r="H4717" s="325"/>
    </row>
    <row r="4718" spans="1:8">
      <c r="A4718" s="225"/>
      <c r="B4718" s="580"/>
      <c r="C4718" s="579"/>
      <c r="H4718" s="325"/>
    </row>
    <row r="4719" spans="1:8">
      <c r="A4719" s="225"/>
      <c r="B4719" s="580"/>
      <c r="C4719" s="579"/>
      <c r="H4719" s="325"/>
    </row>
    <row r="4720" spans="1:8">
      <c r="A4720" s="225"/>
      <c r="B4720" s="580"/>
      <c r="C4720" s="579"/>
      <c r="H4720" s="325"/>
    </row>
    <row r="4721" spans="1:8">
      <c r="A4721" s="225"/>
      <c r="B4721" s="580"/>
      <c r="C4721" s="579"/>
      <c r="H4721" s="325"/>
    </row>
    <row r="4722" spans="1:8">
      <c r="A4722" s="225"/>
      <c r="B4722" s="580"/>
      <c r="C4722" s="579"/>
      <c r="H4722" s="325"/>
    </row>
    <row r="4723" spans="1:8">
      <c r="A4723" s="225"/>
      <c r="B4723" s="580"/>
      <c r="C4723" s="579"/>
      <c r="H4723" s="325"/>
    </row>
    <row r="4724" spans="1:8">
      <c r="A4724" s="225"/>
      <c r="B4724" s="580"/>
      <c r="C4724" s="579"/>
      <c r="H4724" s="325"/>
    </row>
    <row r="4725" spans="1:8">
      <c r="A4725" s="225"/>
      <c r="B4725" s="580"/>
      <c r="C4725" s="579"/>
      <c r="H4725" s="325"/>
    </row>
    <row r="4726" spans="1:8">
      <c r="A4726" s="225"/>
      <c r="B4726" s="580"/>
      <c r="C4726" s="579"/>
      <c r="H4726" s="325"/>
    </row>
    <row r="4727" spans="1:8">
      <c r="A4727" s="225"/>
      <c r="B4727" s="580"/>
      <c r="C4727" s="579"/>
      <c r="H4727" s="325"/>
    </row>
    <row r="4728" spans="1:8">
      <c r="A4728" s="225"/>
      <c r="B4728" s="580"/>
      <c r="C4728" s="579"/>
      <c r="H4728" s="325"/>
    </row>
    <row r="4729" spans="1:8">
      <c r="A4729" s="225"/>
      <c r="B4729" s="580"/>
      <c r="C4729" s="579"/>
      <c r="H4729" s="325"/>
    </row>
    <row r="4730" spans="1:8">
      <c r="A4730" s="225"/>
      <c r="B4730" s="580"/>
      <c r="C4730" s="579"/>
      <c r="H4730" s="325"/>
    </row>
    <row r="4731" spans="1:8">
      <c r="A4731" s="225"/>
      <c r="B4731" s="580"/>
      <c r="C4731" s="579"/>
      <c r="H4731" s="325"/>
    </row>
    <row r="4732" spans="1:8">
      <c r="A4732" s="225"/>
      <c r="B4732" s="580"/>
      <c r="C4732" s="579"/>
      <c r="H4732" s="325"/>
    </row>
    <row r="4733" spans="1:8">
      <c r="A4733" s="225"/>
      <c r="B4733" s="580"/>
      <c r="C4733" s="579"/>
      <c r="H4733" s="325"/>
    </row>
    <row r="4734" spans="1:8">
      <c r="A4734" s="225"/>
      <c r="B4734" s="580"/>
      <c r="C4734" s="579"/>
      <c r="H4734" s="325"/>
    </row>
    <row r="4735" spans="1:8">
      <c r="A4735" s="225"/>
      <c r="B4735" s="580"/>
      <c r="C4735" s="579"/>
      <c r="H4735" s="325"/>
    </row>
    <row r="4736" spans="1:8">
      <c r="A4736" s="225"/>
      <c r="B4736" s="580"/>
      <c r="C4736" s="579"/>
      <c r="H4736" s="325"/>
    </row>
    <row r="4737" spans="1:8">
      <c r="A4737" s="225"/>
      <c r="B4737" s="580"/>
      <c r="C4737" s="579"/>
      <c r="H4737" s="325"/>
    </row>
    <row r="4738" spans="1:8">
      <c r="A4738" s="225"/>
      <c r="B4738" s="580"/>
      <c r="C4738" s="579"/>
      <c r="H4738" s="325"/>
    </row>
    <row r="4739" spans="1:8">
      <c r="A4739" s="225"/>
      <c r="B4739" s="580"/>
      <c r="C4739" s="579"/>
      <c r="H4739" s="325"/>
    </row>
    <row r="4740" spans="1:8">
      <c r="A4740" s="225"/>
      <c r="B4740" s="580"/>
      <c r="C4740" s="579"/>
      <c r="H4740" s="325"/>
    </row>
    <row r="4741" spans="1:8">
      <c r="A4741" s="225"/>
      <c r="B4741" s="580"/>
      <c r="C4741" s="579"/>
      <c r="H4741" s="325"/>
    </row>
    <row r="4742" spans="1:8">
      <c r="A4742" s="225"/>
      <c r="B4742" s="580"/>
      <c r="C4742" s="579"/>
      <c r="H4742" s="325"/>
    </row>
    <row r="4743" spans="1:8">
      <c r="A4743" s="225"/>
      <c r="B4743" s="580"/>
      <c r="C4743" s="579"/>
      <c r="H4743" s="325"/>
    </row>
    <row r="4744" spans="1:8">
      <c r="A4744" s="225"/>
      <c r="B4744" s="580"/>
      <c r="C4744" s="579"/>
      <c r="H4744" s="325"/>
    </row>
    <row r="4745" spans="1:8">
      <c r="A4745" s="225"/>
      <c r="B4745" s="580"/>
      <c r="C4745" s="579"/>
      <c r="H4745" s="325"/>
    </row>
    <row r="4746" spans="1:8">
      <c r="A4746" s="225"/>
      <c r="B4746" s="580"/>
      <c r="C4746" s="579"/>
      <c r="H4746" s="325"/>
    </row>
    <row r="4747" spans="1:8">
      <c r="A4747" s="225"/>
      <c r="B4747" s="580"/>
      <c r="C4747" s="579"/>
      <c r="H4747" s="325"/>
    </row>
    <row r="4748" spans="1:8">
      <c r="A4748" s="225"/>
      <c r="B4748" s="580"/>
      <c r="C4748" s="579"/>
      <c r="H4748" s="325"/>
    </row>
    <row r="4749" spans="1:8">
      <c r="A4749" s="225"/>
      <c r="B4749" s="580"/>
      <c r="C4749" s="579"/>
      <c r="H4749" s="325"/>
    </row>
    <row r="4750" spans="1:8">
      <c r="A4750" s="225"/>
      <c r="B4750" s="580"/>
      <c r="C4750" s="579"/>
      <c r="H4750" s="325"/>
    </row>
    <row r="4751" spans="1:8">
      <c r="A4751" s="225"/>
      <c r="B4751" s="580"/>
      <c r="C4751" s="579"/>
      <c r="H4751" s="325"/>
    </row>
    <row r="4752" spans="1:8">
      <c r="A4752" s="225"/>
      <c r="B4752" s="580"/>
      <c r="C4752" s="579"/>
      <c r="H4752" s="325"/>
    </row>
    <row r="4753" spans="1:8">
      <c r="A4753" s="225"/>
      <c r="B4753" s="580"/>
      <c r="C4753" s="579"/>
      <c r="H4753" s="325"/>
    </row>
    <row r="4754" spans="1:8">
      <c r="A4754" s="225"/>
      <c r="B4754" s="580"/>
      <c r="C4754" s="579"/>
      <c r="H4754" s="325"/>
    </row>
    <row r="4755" spans="1:8">
      <c r="A4755" s="225"/>
      <c r="B4755" s="580"/>
      <c r="C4755" s="579"/>
      <c r="H4755" s="325"/>
    </row>
    <row r="4756" spans="1:8">
      <c r="A4756" s="225"/>
      <c r="B4756" s="580"/>
      <c r="C4756" s="579"/>
      <c r="H4756" s="325"/>
    </row>
    <row r="4757" spans="1:8">
      <c r="A4757" s="225"/>
      <c r="B4757" s="580"/>
      <c r="C4757" s="579"/>
      <c r="H4757" s="325"/>
    </row>
    <row r="4758" spans="1:8">
      <c r="A4758" s="225"/>
      <c r="B4758" s="580"/>
      <c r="C4758" s="579"/>
      <c r="H4758" s="325"/>
    </row>
    <row r="4759" spans="1:8">
      <c r="A4759" s="225"/>
      <c r="B4759" s="580"/>
      <c r="C4759" s="579"/>
      <c r="H4759" s="325"/>
    </row>
    <row r="4760" spans="1:8">
      <c r="A4760" s="225"/>
      <c r="B4760" s="580"/>
      <c r="C4760" s="579"/>
      <c r="H4760" s="325"/>
    </row>
    <row r="4761" spans="1:8">
      <c r="A4761" s="225"/>
      <c r="B4761" s="580"/>
      <c r="C4761" s="579"/>
      <c r="H4761" s="325"/>
    </row>
    <row r="4762" spans="1:8">
      <c r="A4762" s="225"/>
      <c r="B4762" s="580"/>
      <c r="C4762" s="579"/>
      <c r="H4762" s="325"/>
    </row>
    <row r="4763" spans="1:8">
      <c r="A4763" s="225"/>
      <c r="B4763" s="580"/>
      <c r="C4763" s="579"/>
      <c r="H4763" s="325"/>
    </row>
    <row r="4764" spans="1:8">
      <c r="A4764" s="225"/>
      <c r="B4764" s="580"/>
      <c r="C4764" s="579"/>
      <c r="H4764" s="325"/>
    </row>
    <row r="4765" spans="1:8">
      <c r="A4765" s="225"/>
      <c r="B4765" s="580"/>
      <c r="C4765" s="579"/>
      <c r="H4765" s="325"/>
    </row>
    <row r="4766" spans="1:8">
      <c r="A4766" s="225"/>
      <c r="B4766" s="580"/>
      <c r="C4766" s="579"/>
      <c r="H4766" s="325"/>
    </row>
    <row r="4767" spans="1:8">
      <c r="A4767" s="225"/>
      <c r="B4767" s="580"/>
      <c r="C4767" s="579"/>
      <c r="H4767" s="325"/>
    </row>
    <row r="4768" spans="1:8">
      <c r="A4768" s="225"/>
      <c r="B4768" s="580"/>
      <c r="C4768" s="579"/>
      <c r="H4768" s="325"/>
    </row>
    <row r="4769" spans="1:8">
      <c r="A4769" s="225"/>
      <c r="B4769" s="580"/>
      <c r="C4769" s="579"/>
      <c r="H4769" s="325"/>
    </row>
    <row r="4770" spans="1:8">
      <c r="A4770" s="225"/>
      <c r="B4770" s="580"/>
      <c r="C4770" s="579"/>
      <c r="H4770" s="325"/>
    </row>
    <row r="4771" spans="1:8">
      <c r="A4771" s="225"/>
      <c r="B4771" s="580"/>
      <c r="C4771" s="579"/>
      <c r="H4771" s="325"/>
    </row>
    <row r="4772" spans="1:8">
      <c r="A4772" s="225"/>
      <c r="B4772" s="580"/>
      <c r="C4772" s="579"/>
      <c r="H4772" s="325"/>
    </row>
    <row r="4773" spans="1:8">
      <c r="A4773" s="225"/>
      <c r="B4773" s="580"/>
      <c r="C4773" s="579"/>
      <c r="H4773" s="325"/>
    </row>
    <row r="4774" spans="1:8">
      <c r="A4774" s="225"/>
      <c r="B4774" s="580"/>
      <c r="C4774" s="579"/>
      <c r="H4774" s="325"/>
    </row>
    <row r="4775" spans="1:8">
      <c r="A4775" s="225"/>
      <c r="B4775" s="580"/>
      <c r="C4775" s="579"/>
      <c r="H4775" s="325"/>
    </row>
    <row r="4776" spans="1:8">
      <c r="A4776" s="225"/>
      <c r="B4776" s="580"/>
      <c r="C4776" s="579"/>
      <c r="H4776" s="325"/>
    </row>
    <row r="4777" spans="1:8">
      <c r="A4777" s="225"/>
      <c r="B4777" s="580"/>
      <c r="C4777" s="579"/>
      <c r="H4777" s="325"/>
    </row>
    <row r="4778" spans="1:8">
      <c r="A4778" s="225"/>
      <c r="B4778" s="580"/>
      <c r="C4778" s="579"/>
      <c r="H4778" s="325"/>
    </row>
    <row r="4779" spans="1:8">
      <c r="A4779" s="225"/>
      <c r="B4779" s="580"/>
      <c r="C4779" s="579"/>
      <c r="H4779" s="325"/>
    </row>
    <row r="4780" spans="1:8">
      <c r="A4780" s="225"/>
      <c r="B4780" s="580"/>
      <c r="C4780" s="579"/>
      <c r="H4780" s="325"/>
    </row>
    <row r="4781" spans="1:8">
      <c r="A4781" s="225"/>
      <c r="B4781" s="580"/>
      <c r="C4781" s="579"/>
      <c r="H4781" s="325"/>
    </row>
    <row r="4782" spans="1:8">
      <c r="A4782" s="225"/>
      <c r="B4782" s="580"/>
      <c r="C4782" s="579"/>
      <c r="H4782" s="325"/>
    </row>
    <row r="4783" spans="1:8">
      <c r="A4783" s="225"/>
      <c r="B4783" s="580"/>
      <c r="C4783" s="579"/>
      <c r="H4783" s="325"/>
    </row>
    <row r="4784" spans="1:8">
      <c r="A4784" s="225"/>
      <c r="B4784" s="580"/>
      <c r="C4784" s="579"/>
      <c r="H4784" s="325"/>
    </row>
    <row r="4785" spans="1:8">
      <c r="A4785" s="225"/>
      <c r="B4785" s="580"/>
      <c r="C4785" s="579"/>
      <c r="H4785" s="325"/>
    </row>
    <row r="4786" spans="1:8">
      <c r="A4786" s="225"/>
      <c r="B4786" s="580"/>
      <c r="C4786" s="579"/>
      <c r="H4786" s="325"/>
    </row>
    <row r="4787" spans="1:8">
      <c r="A4787" s="225"/>
      <c r="B4787" s="580"/>
      <c r="C4787" s="579"/>
      <c r="H4787" s="325"/>
    </row>
    <row r="4788" spans="1:8">
      <c r="A4788" s="225"/>
      <c r="B4788" s="580"/>
      <c r="C4788" s="579"/>
      <c r="H4788" s="325"/>
    </row>
    <row r="4789" spans="1:8">
      <c r="A4789" s="225"/>
      <c r="B4789" s="580"/>
      <c r="C4789" s="579"/>
      <c r="H4789" s="325"/>
    </row>
    <row r="4790" spans="1:8">
      <c r="A4790" s="225"/>
      <c r="B4790" s="580"/>
      <c r="C4790" s="579"/>
      <c r="H4790" s="325"/>
    </row>
    <row r="4791" spans="1:8">
      <c r="A4791" s="225"/>
      <c r="B4791" s="580"/>
      <c r="C4791" s="579"/>
      <c r="H4791" s="325"/>
    </row>
    <row r="4792" spans="1:8">
      <c r="A4792" s="225"/>
      <c r="B4792" s="580"/>
      <c r="C4792" s="579"/>
      <c r="H4792" s="325"/>
    </row>
    <row r="4793" spans="1:8">
      <c r="A4793" s="225"/>
      <c r="B4793" s="580"/>
      <c r="C4793" s="579"/>
      <c r="H4793" s="325"/>
    </row>
    <row r="4794" spans="1:8">
      <c r="A4794" s="225"/>
      <c r="B4794" s="580"/>
      <c r="C4794" s="579"/>
      <c r="H4794" s="325"/>
    </row>
    <row r="4795" spans="1:8">
      <c r="A4795" s="225"/>
      <c r="B4795" s="580"/>
      <c r="C4795" s="579"/>
      <c r="H4795" s="325"/>
    </row>
    <row r="4796" spans="1:8">
      <c r="A4796" s="225"/>
      <c r="B4796" s="580"/>
      <c r="C4796" s="579"/>
      <c r="H4796" s="325"/>
    </row>
    <row r="4797" spans="1:8">
      <c r="A4797" s="225"/>
      <c r="B4797" s="580"/>
      <c r="C4797" s="579"/>
      <c r="H4797" s="325"/>
    </row>
    <row r="4798" spans="1:8">
      <c r="A4798" s="225"/>
      <c r="B4798" s="580"/>
      <c r="C4798" s="579"/>
      <c r="H4798" s="325"/>
    </row>
    <row r="4799" spans="1:8">
      <c r="A4799" s="225"/>
      <c r="B4799" s="580"/>
      <c r="C4799" s="579"/>
      <c r="H4799" s="325"/>
    </row>
    <row r="4800" spans="1:8">
      <c r="A4800" s="225"/>
      <c r="B4800" s="580"/>
      <c r="C4800" s="579"/>
      <c r="H4800" s="325"/>
    </row>
    <row r="4801" spans="1:8">
      <c r="A4801" s="225"/>
      <c r="B4801" s="580"/>
      <c r="C4801" s="579"/>
      <c r="H4801" s="325"/>
    </row>
    <row r="4802" spans="1:8">
      <c r="A4802" s="225"/>
      <c r="B4802" s="580"/>
      <c r="C4802" s="579"/>
      <c r="H4802" s="325"/>
    </row>
    <row r="4803" spans="1:8">
      <c r="A4803" s="225"/>
      <c r="B4803" s="580"/>
      <c r="C4803" s="579"/>
      <c r="H4803" s="325"/>
    </row>
    <row r="4804" spans="1:8">
      <c r="A4804" s="225"/>
      <c r="B4804" s="580"/>
      <c r="C4804" s="579"/>
      <c r="H4804" s="325"/>
    </row>
    <row r="4805" spans="1:8">
      <c r="A4805" s="225"/>
      <c r="B4805" s="580"/>
      <c r="C4805" s="579"/>
      <c r="H4805" s="325"/>
    </row>
    <row r="4806" spans="1:8">
      <c r="A4806" s="225"/>
      <c r="B4806" s="580"/>
      <c r="C4806" s="579"/>
      <c r="H4806" s="325"/>
    </row>
    <row r="4807" spans="1:8">
      <c r="A4807" s="225"/>
      <c r="B4807" s="580"/>
      <c r="C4807" s="579"/>
      <c r="H4807" s="325"/>
    </row>
    <row r="4808" spans="1:8">
      <c r="A4808" s="225"/>
      <c r="B4808" s="580"/>
      <c r="C4808" s="579"/>
      <c r="H4808" s="325"/>
    </row>
    <row r="4809" spans="1:8">
      <c r="A4809" s="225"/>
      <c r="B4809" s="580"/>
      <c r="C4809" s="579"/>
      <c r="H4809" s="325"/>
    </row>
    <row r="4810" spans="1:8">
      <c r="A4810" s="225"/>
      <c r="B4810" s="580"/>
      <c r="C4810" s="579"/>
      <c r="H4810" s="325"/>
    </row>
    <row r="4811" spans="1:8">
      <c r="A4811" s="225"/>
      <c r="B4811" s="580"/>
      <c r="C4811" s="579"/>
      <c r="H4811" s="325"/>
    </row>
    <row r="4812" spans="1:8">
      <c r="A4812" s="225"/>
      <c r="B4812" s="580"/>
      <c r="C4812" s="579"/>
      <c r="H4812" s="325"/>
    </row>
    <row r="4813" spans="1:8">
      <c r="A4813" s="225"/>
      <c r="B4813" s="580"/>
      <c r="C4813" s="579"/>
      <c r="H4813" s="325"/>
    </row>
    <row r="4814" spans="1:8">
      <c r="A4814" s="225"/>
      <c r="B4814" s="580"/>
      <c r="C4814" s="579"/>
      <c r="H4814" s="325"/>
    </row>
    <row r="4815" spans="1:8">
      <c r="A4815" s="225"/>
      <c r="B4815" s="580"/>
      <c r="C4815" s="579"/>
      <c r="H4815" s="325"/>
    </row>
    <row r="4816" spans="1:8">
      <c r="A4816" s="225"/>
      <c r="B4816" s="580"/>
      <c r="C4816" s="579"/>
      <c r="H4816" s="325"/>
    </row>
    <row r="4817" spans="1:8">
      <c r="A4817" s="225"/>
      <c r="B4817" s="580"/>
      <c r="C4817" s="579"/>
      <c r="H4817" s="325"/>
    </row>
    <row r="4818" spans="1:8">
      <c r="A4818" s="225"/>
      <c r="B4818" s="580"/>
      <c r="C4818" s="579"/>
      <c r="H4818" s="325"/>
    </row>
    <row r="4819" spans="1:8">
      <c r="A4819" s="225"/>
      <c r="B4819" s="580"/>
      <c r="C4819" s="579"/>
      <c r="H4819" s="325"/>
    </row>
    <row r="4820" spans="1:8">
      <c r="A4820" s="225"/>
      <c r="B4820" s="580"/>
      <c r="C4820" s="579"/>
      <c r="H4820" s="325"/>
    </row>
    <row r="4821" spans="1:8">
      <c r="A4821" s="225"/>
      <c r="B4821" s="580"/>
      <c r="C4821" s="579"/>
      <c r="H4821" s="325"/>
    </row>
    <row r="4822" spans="1:8">
      <c r="A4822" s="225"/>
      <c r="B4822" s="580"/>
      <c r="C4822" s="579"/>
      <c r="H4822" s="325"/>
    </row>
    <row r="4823" spans="1:8">
      <c r="A4823" s="225"/>
      <c r="B4823" s="580"/>
      <c r="C4823" s="579"/>
      <c r="H4823" s="325"/>
    </row>
    <row r="4824" spans="1:8">
      <c r="A4824" s="225"/>
      <c r="B4824" s="580"/>
      <c r="C4824" s="579"/>
      <c r="H4824" s="325"/>
    </row>
    <row r="4825" spans="1:8">
      <c r="A4825" s="225"/>
      <c r="B4825" s="580"/>
      <c r="C4825" s="579"/>
      <c r="H4825" s="325"/>
    </row>
    <row r="4826" spans="1:8">
      <c r="A4826" s="225"/>
      <c r="B4826" s="580"/>
      <c r="C4826" s="579"/>
      <c r="H4826" s="325"/>
    </row>
    <row r="4827" spans="1:8">
      <c r="A4827" s="225"/>
      <c r="B4827" s="580"/>
      <c r="C4827" s="579"/>
      <c r="H4827" s="325"/>
    </row>
    <row r="4828" spans="1:8">
      <c r="A4828" s="225"/>
      <c r="B4828" s="580"/>
      <c r="C4828" s="579"/>
      <c r="H4828" s="325"/>
    </row>
    <row r="4829" spans="1:8">
      <c r="A4829" s="225"/>
      <c r="B4829" s="580"/>
      <c r="C4829" s="579"/>
      <c r="H4829" s="325"/>
    </row>
    <row r="4830" spans="1:8">
      <c r="A4830" s="225"/>
      <c r="B4830" s="580"/>
      <c r="C4830" s="579"/>
      <c r="H4830" s="325"/>
    </row>
    <row r="4831" spans="1:8">
      <c r="A4831" s="225"/>
      <c r="B4831" s="580"/>
      <c r="C4831" s="579"/>
      <c r="H4831" s="325"/>
    </row>
    <row r="4832" spans="1:8">
      <c r="A4832" s="225"/>
      <c r="B4832" s="580"/>
      <c r="C4832" s="579"/>
      <c r="H4832" s="325"/>
    </row>
    <row r="4833" spans="1:8">
      <c r="A4833" s="225"/>
      <c r="B4833" s="580"/>
      <c r="C4833" s="579"/>
      <c r="H4833" s="325"/>
    </row>
    <row r="4834" spans="1:8">
      <c r="A4834" s="225"/>
      <c r="B4834" s="580"/>
      <c r="C4834" s="579"/>
      <c r="H4834" s="325"/>
    </row>
    <row r="4835" spans="1:8">
      <c r="A4835" s="225"/>
      <c r="B4835" s="580"/>
      <c r="C4835" s="579"/>
      <c r="H4835" s="325"/>
    </row>
    <row r="4836" spans="1:8">
      <c r="A4836" s="225"/>
      <c r="B4836" s="580"/>
      <c r="C4836" s="579"/>
      <c r="H4836" s="325"/>
    </row>
    <row r="4837" spans="1:8">
      <c r="A4837" s="225"/>
      <c r="B4837" s="580"/>
      <c r="C4837" s="579"/>
      <c r="H4837" s="325"/>
    </row>
    <row r="4838" spans="1:8">
      <c r="A4838" s="225"/>
      <c r="B4838" s="580"/>
      <c r="C4838" s="579"/>
      <c r="H4838" s="325"/>
    </row>
    <row r="4839" spans="1:8">
      <c r="A4839" s="225"/>
      <c r="B4839" s="580"/>
      <c r="C4839" s="579"/>
      <c r="H4839" s="325"/>
    </row>
    <row r="4840" spans="1:8">
      <c r="A4840" s="225"/>
      <c r="B4840" s="580"/>
      <c r="C4840" s="579"/>
      <c r="H4840" s="325"/>
    </row>
    <row r="4841" spans="1:8">
      <c r="A4841" s="225"/>
      <c r="B4841" s="580"/>
      <c r="C4841" s="579"/>
      <c r="H4841" s="325"/>
    </row>
    <row r="4842" spans="1:8">
      <c r="A4842" s="225"/>
      <c r="B4842" s="580"/>
      <c r="C4842" s="579"/>
      <c r="H4842" s="325"/>
    </row>
    <row r="4843" spans="1:8">
      <c r="A4843" s="225"/>
      <c r="B4843" s="580"/>
      <c r="C4843" s="579"/>
      <c r="H4843" s="325"/>
    </row>
    <row r="4844" spans="1:8">
      <c r="A4844" s="225"/>
      <c r="B4844" s="580"/>
      <c r="C4844" s="579"/>
      <c r="H4844" s="325"/>
    </row>
    <row r="4845" spans="1:8">
      <c r="A4845" s="225"/>
      <c r="B4845" s="580"/>
      <c r="C4845" s="579"/>
      <c r="H4845" s="325"/>
    </row>
    <row r="4846" spans="1:8">
      <c r="A4846" s="225"/>
      <c r="B4846" s="580"/>
      <c r="C4846" s="579"/>
      <c r="H4846" s="325"/>
    </row>
    <row r="4847" spans="1:8">
      <c r="A4847" s="225"/>
      <c r="B4847" s="580"/>
      <c r="C4847" s="579"/>
      <c r="H4847" s="325"/>
    </row>
    <row r="4848" spans="1:8">
      <c r="A4848" s="225"/>
      <c r="B4848" s="580"/>
      <c r="C4848" s="579"/>
      <c r="H4848" s="325"/>
    </row>
    <row r="4849" spans="1:8">
      <c r="A4849" s="225"/>
      <c r="B4849" s="580"/>
      <c r="C4849" s="579"/>
      <c r="H4849" s="325"/>
    </row>
    <row r="4850" spans="1:8">
      <c r="A4850" s="225"/>
      <c r="B4850" s="580"/>
      <c r="C4850" s="579"/>
      <c r="H4850" s="325"/>
    </row>
    <row r="4851" spans="1:8">
      <c r="A4851" s="225"/>
      <c r="B4851" s="580"/>
      <c r="C4851" s="579"/>
      <c r="H4851" s="325"/>
    </row>
    <row r="4852" spans="1:8">
      <c r="A4852" s="225"/>
      <c r="B4852" s="580"/>
      <c r="C4852" s="579"/>
      <c r="H4852" s="325"/>
    </row>
    <row r="4853" spans="1:8">
      <c r="A4853" s="225"/>
      <c r="B4853" s="580"/>
      <c r="C4853" s="579"/>
      <c r="H4853" s="325"/>
    </row>
    <row r="4854" spans="1:8">
      <c r="A4854" s="225"/>
      <c r="B4854" s="580"/>
      <c r="C4854" s="579"/>
      <c r="H4854" s="325"/>
    </row>
    <row r="4855" spans="1:8">
      <c r="A4855" s="225"/>
      <c r="B4855" s="580"/>
      <c r="C4855" s="579"/>
      <c r="H4855" s="325"/>
    </row>
    <row r="4856" spans="1:8">
      <c r="A4856" s="225"/>
      <c r="B4856" s="580"/>
      <c r="C4856" s="579"/>
      <c r="H4856" s="325"/>
    </row>
    <row r="4857" spans="1:8">
      <c r="A4857" s="225"/>
      <c r="B4857" s="580"/>
      <c r="C4857" s="579"/>
      <c r="H4857" s="325"/>
    </row>
    <row r="4858" spans="1:8">
      <c r="A4858" s="225"/>
      <c r="B4858" s="580"/>
      <c r="C4858" s="579"/>
      <c r="H4858" s="325"/>
    </row>
    <row r="4859" spans="1:8">
      <c r="A4859" s="225"/>
      <c r="B4859" s="580"/>
      <c r="C4859" s="579"/>
      <c r="H4859" s="325"/>
    </row>
    <row r="4860" spans="1:8">
      <c r="A4860" s="225"/>
      <c r="B4860" s="580"/>
      <c r="C4860" s="579"/>
      <c r="H4860" s="325"/>
    </row>
    <row r="4861" spans="1:8">
      <c r="A4861" s="225"/>
      <c r="B4861" s="580"/>
      <c r="C4861" s="579"/>
      <c r="H4861" s="325"/>
    </row>
    <row r="4862" spans="1:8">
      <c r="A4862" s="225"/>
      <c r="B4862" s="580"/>
      <c r="C4862" s="579"/>
      <c r="H4862" s="325"/>
    </row>
    <row r="4863" spans="1:8">
      <c r="A4863" s="225"/>
      <c r="B4863" s="580"/>
      <c r="C4863" s="579"/>
      <c r="H4863" s="325"/>
    </row>
    <row r="4864" spans="1:8">
      <c r="A4864" s="225"/>
      <c r="B4864" s="580"/>
      <c r="C4864" s="579"/>
      <c r="H4864" s="325"/>
    </row>
    <row r="4865" spans="1:8">
      <c r="A4865" s="225"/>
      <c r="B4865" s="580"/>
      <c r="C4865" s="579"/>
      <c r="H4865" s="325"/>
    </row>
    <row r="4866" spans="1:8">
      <c r="A4866" s="225"/>
      <c r="B4866" s="580"/>
      <c r="C4866" s="579"/>
      <c r="H4866" s="325"/>
    </row>
    <row r="4867" spans="1:8">
      <c r="A4867" s="225"/>
      <c r="B4867" s="580"/>
      <c r="C4867" s="579"/>
      <c r="H4867" s="325"/>
    </row>
    <row r="4868" spans="1:8">
      <c r="A4868" s="225"/>
      <c r="B4868" s="580"/>
      <c r="C4868" s="579"/>
      <c r="H4868" s="325"/>
    </row>
    <row r="4869" spans="1:8">
      <c r="A4869" s="225"/>
      <c r="B4869" s="580"/>
      <c r="C4869" s="579"/>
      <c r="H4869" s="325"/>
    </row>
    <row r="4870" spans="1:8">
      <c r="A4870" s="225"/>
      <c r="B4870" s="580"/>
      <c r="C4870" s="579"/>
      <c r="H4870" s="325"/>
    </row>
    <row r="4871" spans="1:8">
      <c r="A4871" s="225"/>
      <c r="B4871" s="580"/>
      <c r="C4871" s="579"/>
      <c r="H4871" s="325"/>
    </row>
    <row r="4872" spans="1:8">
      <c r="A4872" s="225"/>
      <c r="B4872" s="580"/>
      <c r="C4872" s="579"/>
      <c r="H4872" s="325"/>
    </row>
    <row r="4873" spans="1:8">
      <c r="A4873" s="225"/>
      <c r="B4873" s="580"/>
      <c r="C4873" s="579"/>
      <c r="H4873" s="325"/>
    </row>
    <row r="4874" spans="1:8">
      <c r="A4874" s="225"/>
      <c r="B4874" s="580"/>
      <c r="C4874" s="579"/>
      <c r="H4874" s="325"/>
    </row>
    <row r="4875" spans="1:8">
      <c r="A4875" s="225"/>
      <c r="B4875" s="580"/>
      <c r="C4875" s="579"/>
      <c r="H4875" s="325"/>
    </row>
    <row r="4876" spans="1:8">
      <c r="A4876" s="225"/>
      <c r="B4876" s="580"/>
      <c r="C4876" s="579"/>
      <c r="H4876" s="325"/>
    </row>
    <row r="4877" spans="1:8">
      <c r="A4877" s="225"/>
      <c r="B4877" s="580"/>
      <c r="C4877" s="579"/>
      <c r="H4877" s="325"/>
    </row>
    <row r="4878" spans="1:8">
      <c r="A4878" s="225"/>
      <c r="B4878" s="580"/>
      <c r="C4878" s="579"/>
      <c r="H4878" s="325"/>
    </row>
    <row r="4879" spans="1:8">
      <c r="A4879" s="225"/>
      <c r="B4879" s="580"/>
      <c r="C4879" s="579"/>
      <c r="H4879" s="325"/>
    </row>
    <row r="4880" spans="1:8">
      <c r="A4880" s="225"/>
      <c r="B4880" s="580"/>
      <c r="C4880" s="579"/>
      <c r="H4880" s="325"/>
    </row>
    <row r="4881" spans="1:8">
      <c r="A4881" s="225"/>
      <c r="B4881" s="580"/>
      <c r="C4881" s="579"/>
      <c r="H4881" s="325"/>
    </row>
    <row r="4882" spans="1:8">
      <c r="A4882" s="225"/>
      <c r="B4882" s="580"/>
      <c r="C4882" s="579"/>
      <c r="H4882" s="325"/>
    </row>
    <row r="4883" spans="1:8">
      <c r="A4883" s="225"/>
      <c r="B4883" s="580"/>
      <c r="C4883" s="579"/>
      <c r="H4883" s="325"/>
    </row>
    <row r="4884" spans="1:8">
      <c r="A4884" s="225"/>
      <c r="B4884" s="580"/>
      <c r="C4884" s="579"/>
      <c r="H4884" s="325"/>
    </row>
    <row r="4885" spans="1:8">
      <c r="A4885" s="225"/>
      <c r="B4885" s="580"/>
      <c r="C4885" s="579"/>
      <c r="H4885" s="325"/>
    </row>
    <row r="4886" spans="1:8">
      <c r="A4886" s="225"/>
      <c r="B4886" s="580"/>
      <c r="C4886" s="579"/>
      <c r="H4886" s="325"/>
    </row>
    <row r="4887" spans="1:8">
      <c r="A4887" s="225"/>
      <c r="B4887" s="580"/>
      <c r="C4887" s="579"/>
      <c r="H4887" s="325"/>
    </row>
    <row r="4888" spans="1:8">
      <c r="A4888" s="225"/>
      <c r="B4888" s="580"/>
      <c r="C4888" s="579"/>
      <c r="H4888" s="325"/>
    </row>
    <row r="4889" spans="1:8">
      <c r="A4889" s="225"/>
      <c r="B4889" s="580"/>
      <c r="C4889" s="579"/>
      <c r="H4889" s="325"/>
    </row>
    <row r="4890" spans="1:8">
      <c r="A4890" s="225"/>
      <c r="B4890" s="580"/>
      <c r="C4890" s="579"/>
      <c r="H4890" s="325"/>
    </row>
    <row r="4891" spans="1:8">
      <c r="A4891" s="225"/>
      <c r="B4891" s="580"/>
      <c r="C4891" s="579"/>
      <c r="H4891" s="325"/>
    </row>
    <row r="4892" spans="1:8">
      <c r="A4892" s="225"/>
      <c r="B4892" s="580"/>
      <c r="C4892" s="579"/>
      <c r="H4892" s="325"/>
    </row>
    <row r="4893" spans="1:8">
      <c r="A4893" s="225"/>
      <c r="B4893" s="580"/>
      <c r="C4893" s="579"/>
      <c r="H4893" s="325"/>
    </row>
    <row r="4894" spans="1:8">
      <c r="A4894" s="225"/>
      <c r="B4894" s="580"/>
      <c r="C4894" s="579"/>
      <c r="H4894" s="325"/>
    </row>
    <row r="4895" spans="1:8">
      <c r="A4895" s="225"/>
      <c r="B4895" s="580"/>
      <c r="C4895" s="579"/>
      <c r="H4895" s="325"/>
    </row>
    <row r="4896" spans="1:8">
      <c r="A4896" s="225"/>
      <c r="B4896" s="580"/>
      <c r="C4896" s="579"/>
      <c r="H4896" s="325"/>
    </row>
    <row r="4897" spans="1:8">
      <c r="A4897" s="225"/>
      <c r="B4897" s="580"/>
      <c r="C4897" s="579"/>
      <c r="H4897" s="325"/>
    </row>
    <row r="4898" spans="1:8">
      <c r="A4898" s="225"/>
      <c r="B4898" s="580"/>
      <c r="C4898" s="579"/>
      <c r="H4898" s="325"/>
    </row>
    <row r="4899" spans="1:8">
      <c r="A4899" s="225"/>
      <c r="B4899" s="580"/>
      <c r="C4899" s="579"/>
      <c r="H4899" s="325"/>
    </row>
    <row r="4900" spans="1:8">
      <c r="A4900" s="225"/>
      <c r="B4900" s="580"/>
      <c r="C4900" s="579"/>
      <c r="H4900" s="325"/>
    </row>
    <row r="4901" spans="1:8">
      <c r="A4901" s="225"/>
      <c r="B4901" s="580"/>
      <c r="C4901" s="579"/>
      <c r="H4901" s="325"/>
    </row>
    <row r="4902" spans="1:8">
      <c r="A4902" s="225"/>
      <c r="B4902" s="580"/>
      <c r="C4902" s="579"/>
      <c r="H4902" s="325"/>
    </row>
    <row r="4903" spans="1:8">
      <c r="A4903" s="225"/>
      <c r="B4903" s="580"/>
      <c r="C4903" s="579"/>
      <c r="H4903" s="325"/>
    </row>
    <row r="4904" spans="1:8">
      <c r="A4904" s="225"/>
      <c r="B4904" s="580"/>
      <c r="C4904" s="579"/>
      <c r="H4904" s="325"/>
    </row>
    <row r="4905" spans="1:8">
      <c r="A4905" s="225"/>
      <c r="B4905" s="580"/>
      <c r="C4905" s="579"/>
      <c r="H4905" s="325"/>
    </row>
    <row r="4906" spans="1:8">
      <c r="A4906" s="225"/>
      <c r="B4906" s="580"/>
      <c r="C4906" s="579"/>
      <c r="H4906" s="325"/>
    </row>
    <row r="4907" spans="1:8">
      <c r="A4907" s="225"/>
      <c r="B4907" s="580"/>
      <c r="C4907" s="579"/>
      <c r="H4907" s="325"/>
    </row>
    <row r="4908" spans="1:8">
      <c r="A4908" s="225"/>
      <c r="B4908" s="580"/>
      <c r="C4908" s="579"/>
      <c r="H4908" s="325"/>
    </row>
    <row r="4909" spans="1:8">
      <c r="A4909" s="225"/>
      <c r="B4909" s="580"/>
      <c r="C4909" s="579"/>
      <c r="H4909" s="325"/>
    </row>
    <row r="4910" spans="1:8">
      <c r="A4910" s="225"/>
      <c r="B4910" s="580"/>
      <c r="C4910" s="579"/>
      <c r="H4910" s="325"/>
    </row>
    <row r="4911" spans="1:8">
      <c r="A4911" s="225"/>
      <c r="B4911" s="580"/>
      <c r="C4911" s="579"/>
      <c r="H4911" s="325"/>
    </row>
    <row r="4912" spans="1:8">
      <c r="A4912" s="225"/>
      <c r="B4912" s="580"/>
      <c r="C4912" s="579"/>
      <c r="H4912" s="325"/>
    </row>
    <row r="4913" spans="1:8">
      <c r="A4913" s="225"/>
      <c r="B4913" s="580"/>
      <c r="C4913" s="579"/>
      <c r="H4913" s="325"/>
    </row>
    <row r="4914" spans="1:8">
      <c r="A4914" s="225"/>
      <c r="B4914" s="580"/>
      <c r="C4914" s="579"/>
      <c r="H4914" s="325"/>
    </row>
    <row r="4915" spans="1:8">
      <c r="A4915" s="225"/>
      <c r="B4915" s="580"/>
      <c r="C4915" s="579"/>
      <c r="H4915" s="325"/>
    </row>
    <row r="4916" spans="1:8">
      <c r="A4916" s="225"/>
      <c r="B4916" s="580"/>
      <c r="C4916" s="579"/>
      <c r="H4916" s="325"/>
    </row>
    <row r="4917" spans="1:8">
      <c r="A4917" s="225"/>
      <c r="B4917" s="580"/>
      <c r="C4917" s="579"/>
      <c r="H4917" s="325"/>
    </row>
    <row r="4918" spans="1:8">
      <c r="A4918" s="225"/>
      <c r="B4918" s="580"/>
      <c r="C4918" s="579"/>
      <c r="H4918" s="325"/>
    </row>
    <row r="4919" spans="1:8">
      <c r="A4919" s="225"/>
      <c r="B4919" s="580"/>
      <c r="C4919" s="579"/>
      <c r="H4919" s="325"/>
    </row>
    <row r="4920" spans="1:8">
      <c r="A4920" s="225"/>
      <c r="B4920" s="580"/>
      <c r="C4920" s="579"/>
      <c r="H4920" s="325"/>
    </row>
    <row r="4921" spans="1:8">
      <c r="A4921" s="225"/>
      <c r="B4921" s="580"/>
      <c r="C4921" s="579"/>
      <c r="H4921" s="325"/>
    </row>
    <row r="4922" spans="1:8">
      <c r="A4922" s="225"/>
      <c r="B4922" s="580"/>
      <c r="C4922" s="579"/>
      <c r="H4922" s="325"/>
    </row>
    <row r="4923" spans="1:8">
      <c r="A4923" s="225"/>
      <c r="B4923" s="580"/>
      <c r="C4923" s="579"/>
      <c r="H4923" s="325"/>
    </row>
    <row r="4924" spans="1:8">
      <c r="A4924" s="225"/>
      <c r="B4924" s="580"/>
      <c r="C4924" s="579"/>
      <c r="H4924" s="325"/>
    </row>
    <row r="4925" spans="1:8">
      <c r="A4925" s="225"/>
      <c r="B4925" s="580"/>
      <c r="C4925" s="579"/>
      <c r="H4925" s="325"/>
    </row>
    <row r="4926" spans="1:8">
      <c r="A4926" s="225"/>
      <c r="B4926" s="580"/>
      <c r="C4926" s="579"/>
      <c r="H4926" s="325"/>
    </row>
    <row r="4927" spans="1:8">
      <c r="A4927" s="225"/>
      <c r="B4927" s="580"/>
      <c r="C4927" s="579"/>
      <c r="H4927" s="325"/>
    </row>
    <row r="4928" spans="1:8">
      <c r="A4928" s="225"/>
      <c r="B4928" s="580"/>
      <c r="C4928" s="579"/>
      <c r="H4928" s="325"/>
    </row>
    <row r="4929" spans="1:8">
      <c r="A4929" s="225"/>
      <c r="B4929" s="580"/>
      <c r="C4929" s="579"/>
      <c r="H4929" s="325"/>
    </row>
    <row r="4930" spans="1:8">
      <c r="A4930" s="225"/>
      <c r="B4930" s="580"/>
      <c r="C4930" s="579"/>
      <c r="H4930" s="325"/>
    </row>
    <row r="4931" spans="1:8">
      <c r="A4931" s="225"/>
      <c r="B4931" s="580"/>
      <c r="C4931" s="579"/>
      <c r="H4931" s="325"/>
    </row>
    <row r="4932" spans="1:8">
      <c r="A4932" s="225"/>
      <c r="B4932" s="580"/>
      <c r="C4932" s="579"/>
      <c r="H4932" s="325"/>
    </row>
    <row r="4933" spans="1:8">
      <c r="A4933" s="225"/>
      <c r="B4933" s="580"/>
      <c r="C4933" s="579"/>
      <c r="H4933" s="325"/>
    </row>
    <row r="4934" spans="1:8">
      <c r="A4934" s="225"/>
      <c r="B4934" s="580"/>
      <c r="C4934" s="579"/>
      <c r="H4934" s="325"/>
    </row>
    <row r="4935" spans="1:8">
      <c r="A4935" s="225"/>
      <c r="B4935" s="580"/>
      <c r="C4935" s="579"/>
      <c r="H4935" s="325"/>
    </row>
    <row r="4936" spans="1:8">
      <c r="A4936" s="225"/>
      <c r="B4936" s="580"/>
      <c r="C4936" s="579"/>
      <c r="H4936" s="325"/>
    </row>
    <row r="4937" spans="1:8">
      <c r="A4937" s="225"/>
      <c r="B4937" s="580"/>
      <c r="C4937" s="579"/>
      <c r="H4937" s="325"/>
    </row>
    <row r="4938" spans="1:8">
      <c r="A4938" s="225"/>
      <c r="B4938" s="580"/>
      <c r="C4938" s="579"/>
      <c r="H4938" s="325"/>
    </row>
    <row r="4939" spans="1:8">
      <c r="A4939" s="225"/>
      <c r="B4939" s="580"/>
      <c r="C4939" s="579"/>
      <c r="H4939" s="325"/>
    </row>
    <row r="4940" spans="1:8">
      <c r="A4940" s="225"/>
      <c r="B4940" s="580"/>
      <c r="C4940" s="579"/>
      <c r="H4940" s="325"/>
    </row>
    <row r="4941" spans="1:8">
      <c r="A4941" s="225"/>
      <c r="B4941" s="580"/>
      <c r="C4941" s="579"/>
      <c r="H4941" s="325"/>
    </row>
    <row r="4942" spans="1:8">
      <c r="A4942" s="225"/>
      <c r="B4942" s="580"/>
      <c r="C4942" s="579"/>
      <c r="H4942" s="325"/>
    </row>
    <row r="4943" spans="1:8">
      <c r="A4943" s="225"/>
      <c r="B4943" s="580"/>
      <c r="C4943" s="579"/>
      <c r="H4943" s="325"/>
    </row>
    <row r="4944" spans="1:8">
      <c r="A4944" s="225"/>
      <c r="B4944" s="580"/>
      <c r="C4944" s="579"/>
      <c r="H4944" s="325"/>
    </row>
    <row r="4945" spans="1:8">
      <c r="A4945" s="225"/>
      <c r="B4945" s="580"/>
      <c r="C4945" s="579"/>
      <c r="H4945" s="325"/>
    </row>
    <row r="4946" spans="1:8">
      <c r="A4946" s="225"/>
      <c r="B4946" s="580"/>
      <c r="C4946" s="579"/>
      <c r="H4946" s="325"/>
    </row>
    <row r="4947" spans="1:8">
      <c r="A4947" s="225"/>
      <c r="B4947" s="580"/>
      <c r="C4947" s="579"/>
      <c r="H4947" s="325"/>
    </row>
    <row r="4948" spans="1:8">
      <c r="A4948" s="225"/>
      <c r="B4948" s="580"/>
      <c r="C4948" s="579"/>
      <c r="H4948" s="325"/>
    </row>
    <row r="4949" spans="1:8">
      <c r="A4949" s="225"/>
      <c r="B4949" s="580"/>
      <c r="C4949" s="579"/>
      <c r="H4949" s="325"/>
    </row>
    <row r="4950" spans="1:8">
      <c r="A4950" s="225"/>
      <c r="B4950" s="580"/>
      <c r="C4950" s="579"/>
      <c r="H4950" s="325"/>
    </row>
    <row r="4951" spans="1:8">
      <c r="A4951" s="225"/>
      <c r="B4951" s="580"/>
      <c r="C4951" s="579"/>
      <c r="H4951" s="325"/>
    </row>
    <row r="4952" spans="1:8">
      <c r="A4952" s="225"/>
      <c r="B4952" s="580"/>
      <c r="C4952" s="579"/>
      <c r="H4952" s="325"/>
    </row>
    <row r="4953" spans="1:8">
      <c r="A4953" s="225"/>
      <c r="B4953" s="580"/>
      <c r="C4953" s="579"/>
      <c r="H4953" s="325"/>
    </row>
    <row r="4954" spans="1:8">
      <c r="A4954" s="225"/>
      <c r="B4954" s="580"/>
      <c r="C4954" s="579"/>
      <c r="H4954" s="325"/>
    </row>
    <row r="4955" spans="1:8">
      <c r="A4955" s="225"/>
      <c r="B4955" s="580"/>
      <c r="C4955" s="579"/>
      <c r="H4955" s="325"/>
    </row>
    <row r="4956" spans="1:8">
      <c r="A4956" s="225"/>
      <c r="B4956" s="580"/>
      <c r="C4956" s="579"/>
      <c r="H4956" s="325"/>
    </row>
    <row r="4957" spans="1:8">
      <c r="A4957" s="225"/>
      <c r="B4957" s="580"/>
      <c r="C4957" s="579"/>
      <c r="H4957" s="325"/>
    </row>
    <row r="4958" spans="1:8">
      <c r="A4958" s="225"/>
      <c r="B4958" s="580"/>
      <c r="C4958" s="579"/>
      <c r="H4958" s="325"/>
    </row>
    <row r="4959" spans="1:8">
      <c r="A4959" s="225"/>
      <c r="B4959" s="580"/>
      <c r="C4959" s="579"/>
      <c r="H4959" s="325"/>
    </row>
    <row r="4960" spans="1:8">
      <c r="A4960" s="225"/>
      <c r="B4960" s="580"/>
      <c r="C4960" s="579"/>
      <c r="H4960" s="325"/>
    </row>
    <row r="4961" spans="1:8">
      <c r="A4961" s="225"/>
      <c r="B4961" s="580"/>
      <c r="C4961" s="579"/>
      <c r="H4961" s="325"/>
    </row>
    <row r="4962" spans="1:8">
      <c r="A4962" s="225"/>
      <c r="B4962" s="580"/>
      <c r="C4962" s="579"/>
      <c r="H4962" s="325"/>
    </row>
    <row r="4963" spans="1:8">
      <c r="A4963" s="225"/>
      <c r="B4963" s="580"/>
      <c r="C4963" s="579"/>
      <c r="H4963" s="325"/>
    </row>
    <row r="4964" spans="1:8">
      <c r="A4964" s="225"/>
      <c r="B4964" s="580"/>
      <c r="C4964" s="579"/>
      <c r="H4964" s="325"/>
    </row>
    <row r="4965" spans="1:8">
      <c r="A4965" s="225"/>
      <c r="B4965" s="580"/>
      <c r="C4965" s="579"/>
      <c r="H4965" s="325"/>
    </row>
    <row r="4966" spans="1:8">
      <c r="A4966" s="225"/>
      <c r="B4966" s="580"/>
      <c r="C4966" s="579"/>
      <c r="H4966" s="325"/>
    </row>
    <row r="4967" spans="1:8">
      <c r="A4967" s="225"/>
      <c r="B4967" s="580"/>
      <c r="C4967" s="579"/>
      <c r="H4967" s="325"/>
    </row>
    <row r="4968" spans="1:8">
      <c r="A4968" s="225"/>
      <c r="B4968" s="580"/>
      <c r="C4968" s="579"/>
      <c r="H4968" s="325"/>
    </row>
    <row r="4969" spans="1:8">
      <c r="A4969" s="225"/>
      <c r="B4969" s="580"/>
      <c r="C4969" s="579"/>
      <c r="H4969" s="325"/>
    </row>
    <row r="4970" spans="1:8">
      <c r="A4970" s="225"/>
      <c r="B4970" s="580"/>
      <c r="C4970" s="579"/>
      <c r="H4970" s="325"/>
    </row>
    <row r="4971" spans="1:8">
      <c r="A4971" s="225"/>
      <c r="B4971" s="580"/>
      <c r="C4971" s="579"/>
      <c r="H4971" s="325"/>
    </row>
    <row r="4972" spans="1:8">
      <c r="A4972" s="225"/>
      <c r="B4972" s="580"/>
      <c r="C4972" s="579"/>
      <c r="H4972" s="325"/>
    </row>
    <row r="4973" spans="1:8">
      <c r="A4973" s="225"/>
      <c r="B4973" s="580"/>
      <c r="C4973" s="579"/>
      <c r="H4973" s="325"/>
    </row>
    <row r="4974" spans="1:8">
      <c r="A4974" s="225"/>
      <c r="B4974" s="580"/>
      <c r="C4974" s="579"/>
      <c r="H4974" s="325"/>
    </row>
    <row r="4975" spans="1:8">
      <c r="A4975" s="225"/>
      <c r="B4975" s="580"/>
      <c r="C4975" s="579"/>
      <c r="H4975" s="325"/>
    </row>
    <row r="4976" spans="1:8">
      <c r="A4976" s="225"/>
      <c r="B4976" s="580"/>
      <c r="C4976" s="579"/>
      <c r="H4976" s="325"/>
    </row>
    <row r="4977" spans="1:8">
      <c r="A4977" s="225"/>
      <c r="B4977" s="580"/>
      <c r="C4977" s="579"/>
      <c r="H4977" s="325"/>
    </row>
    <row r="4978" spans="1:8">
      <c r="A4978" s="225"/>
      <c r="B4978" s="580"/>
      <c r="C4978" s="579"/>
      <c r="H4978" s="325"/>
    </row>
    <row r="4979" spans="1:8">
      <c r="A4979" s="225"/>
      <c r="B4979" s="580"/>
      <c r="C4979" s="579"/>
      <c r="H4979" s="325"/>
    </row>
    <row r="4980" spans="1:8">
      <c r="A4980" s="225"/>
      <c r="B4980" s="580"/>
      <c r="C4980" s="579"/>
      <c r="H4980" s="325"/>
    </row>
    <row r="4981" spans="1:8">
      <c r="A4981" s="225"/>
      <c r="B4981" s="580"/>
      <c r="C4981" s="579"/>
      <c r="H4981" s="325"/>
    </row>
    <row r="4982" spans="1:8">
      <c r="A4982" s="225"/>
      <c r="B4982" s="580"/>
      <c r="C4982" s="579"/>
      <c r="H4982" s="325"/>
    </row>
    <row r="4983" spans="1:8">
      <c r="A4983" s="225"/>
      <c r="B4983" s="580"/>
      <c r="C4983" s="579"/>
      <c r="H4983" s="325"/>
    </row>
    <row r="4984" spans="1:8">
      <c r="A4984" s="225"/>
      <c r="B4984" s="580"/>
      <c r="C4984" s="579"/>
      <c r="H4984" s="325"/>
    </row>
    <row r="4985" spans="1:8">
      <c r="A4985" s="225"/>
      <c r="B4985" s="580"/>
      <c r="C4985" s="579"/>
      <c r="H4985" s="325"/>
    </row>
    <row r="4986" spans="1:8">
      <c r="A4986" s="225"/>
      <c r="B4986" s="580"/>
      <c r="C4986" s="579"/>
      <c r="H4986" s="325"/>
    </row>
    <row r="4987" spans="1:8">
      <c r="A4987" s="225"/>
      <c r="B4987" s="580"/>
      <c r="C4987" s="579"/>
      <c r="H4987" s="325"/>
    </row>
    <row r="4988" spans="1:8">
      <c r="A4988" s="225"/>
      <c r="B4988" s="580"/>
      <c r="C4988" s="579"/>
      <c r="H4988" s="325"/>
    </row>
    <row r="4989" spans="1:8">
      <c r="A4989" s="225"/>
      <c r="B4989" s="580"/>
      <c r="C4989" s="579"/>
      <c r="H4989" s="325"/>
    </row>
    <row r="4990" spans="1:8">
      <c r="A4990" s="225"/>
      <c r="B4990" s="580"/>
      <c r="C4990" s="579"/>
      <c r="H4990" s="325"/>
    </row>
    <row r="4991" spans="1:8">
      <c r="A4991" s="225"/>
      <c r="B4991" s="580"/>
      <c r="C4991" s="579"/>
      <c r="H4991" s="325"/>
    </row>
    <row r="4992" spans="1:8">
      <c r="A4992" s="225"/>
      <c r="B4992" s="580"/>
      <c r="C4992" s="579"/>
      <c r="H4992" s="325"/>
    </row>
    <row r="4993" spans="1:8">
      <c r="A4993" s="225"/>
      <c r="B4993" s="580"/>
      <c r="C4993" s="579"/>
      <c r="H4993" s="325"/>
    </row>
    <row r="4994" spans="1:8">
      <c r="A4994" s="225"/>
      <c r="B4994" s="580"/>
      <c r="C4994" s="579"/>
      <c r="H4994" s="325"/>
    </row>
    <row r="4995" spans="1:8">
      <c r="A4995" s="225"/>
      <c r="B4995" s="580"/>
      <c r="C4995" s="579"/>
      <c r="H4995" s="325"/>
    </row>
    <row r="4996" spans="1:8">
      <c r="A4996" s="225"/>
      <c r="B4996" s="580"/>
      <c r="C4996" s="579"/>
      <c r="H4996" s="325"/>
    </row>
    <row r="4997" spans="1:8">
      <c r="A4997" s="225"/>
      <c r="B4997" s="580"/>
      <c r="C4997" s="579"/>
      <c r="H4997" s="325"/>
    </row>
    <row r="4998" spans="1:8">
      <c r="A4998" s="225"/>
      <c r="B4998" s="580"/>
      <c r="C4998" s="579"/>
      <c r="H4998" s="325"/>
    </row>
    <row r="4999" spans="1:8">
      <c r="A4999" s="225"/>
      <c r="B4999" s="580"/>
      <c r="C4999" s="579"/>
      <c r="H4999" s="325"/>
    </row>
    <row r="5000" spans="1:8">
      <c r="A5000" s="225"/>
      <c r="B5000" s="580"/>
      <c r="C5000" s="579"/>
      <c r="H5000" s="325"/>
    </row>
    <row r="5001" spans="1:8">
      <c r="A5001" s="225"/>
      <c r="B5001" s="580"/>
      <c r="C5001" s="579"/>
      <c r="H5001" s="325"/>
    </row>
    <row r="5002" spans="1:8">
      <c r="A5002" s="225"/>
      <c r="B5002" s="580"/>
      <c r="C5002" s="579"/>
      <c r="H5002" s="325"/>
    </row>
    <row r="5003" spans="1:8">
      <c r="A5003" s="225"/>
      <c r="B5003" s="580"/>
      <c r="C5003" s="579"/>
      <c r="H5003" s="325"/>
    </row>
    <row r="5004" spans="1:8">
      <c r="A5004" s="225"/>
      <c r="B5004" s="580"/>
      <c r="C5004" s="579"/>
      <c r="H5004" s="325"/>
    </row>
    <row r="5005" spans="1:8">
      <c r="A5005" s="225"/>
      <c r="B5005" s="580"/>
      <c r="C5005" s="579"/>
      <c r="H5005" s="325"/>
    </row>
    <row r="5006" spans="1:8">
      <c r="A5006" s="225"/>
      <c r="B5006" s="580"/>
      <c r="C5006" s="579"/>
      <c r="H5006" s="325"/>
    </row>
    <row r="5007" spans="1:8">
      <c r="A5007" s="225"/>
      <c r="B5007" s="580"/>
      <c r="C5007" s="579"/>
      <c r="H5007" s="325"/>
    </row>
    <row r="5008" spans="1:8">
      <c r="A5008" s="225"/>
      <c r="B5008" s="580"/>
      <c r="C5008" s="579"/>
      <c r="H5008" s="325"/>
    </row>
    <row r="5009" spans="1:8">
      <c r="A5009" s="225"/>
      <c r="B5009" s="580"/>
      <c r="C5009" s="579"/>
      <c r="H5009" s="325"/>
    </row>
    <row r="5010" spans="1:8">
      <c r="A5010" s="225"/>
      <c r="B5010" s="580"/>
      <c r="C5010" s="579"/>
      <c r="H5010" s="325"/>
    </row>
    <row r="5011" spans="1:8">
      <c r="A5011" s="225"/>
      <c r="B5011" s="580"/>
      <c r="C5011" s="579"/>
      <c r="H5011" s="325"/>
    </row>
    <row r="5012" spans="1:8">
      <c r="A5012" s="225"/>
      <c r="B5012" s="580"/>
      <c r="C5012" s="579"/>
      <c r="H5012" s="325"/>
    </row>
    <row r="5013" spans="1:8">
      <c r="A5013" s="225"/>
      <c r="B5013" s="580"/>
      <c r="C5013" s="579"/>
      <c r="H5013" s="325"/>
    </row>
    <row r="5014" spans="1:8">
      <c r="A5014" s="225"/>
      <c r="B5014" s="580"/>
      <c r="C5014" s="579"/>
      <c r="H5014" s="325"/>
    </row>
    <row r="5015" spans="1:8">
      <c r="A5015" s="225"/>
      <c r="B5015" s="580"/>
      <c r="C5015" s="579"/>
      <c r="H5015" s="325"/>
    </row>
    <row r="5016" spans="1:8">
      <c r="A5016" s="225"/>
      <c r="B5016" s="580"/>
      <c r="C5016" s="579"/>
      <c r="H5016" s="325"/>
    </row>
    <row r="5017" spans="1:8">
      <c r="A5017" s="225"/>
      <c r="B5017" s="580"/>
      <c r="C5017" s="579"/>
      <c r="H5017" s="325"/>
    </row>
    <row r="5018" spans="1:8">
      <c r="A5018" s="225"/>
      <c r="B5018" s="580"/>
      <c r="C5018" s="579"/>
      <c r="H5018" s="325"/>
    </row>
    <row r="5019" spans="1:8">
      <c r="A5019" s="225"/>
      <c r="B5019" s="580"/>
      <c r="C5019" s="579"/>
      <c r="H5019" s="325"/>
    </row>
    <row r="5020" spans="1:8">
      <c r="A5020" s="225"/>
      <c r="B5020" s="580"/>
      <c r="C5020" s="579"/>
      <c r="H5020" s="325"/>
    </row>
    <row r="5021" spans="1:8">
      <c r="A5021" s="225"/>
      <c r="B5021" s="580"/>
      <c r="C5021" s="579"/>
      <c r="H5021" s="325"/>
    </row>
    <row r="5022" spans="1:8">
      <c r="A5022" s="225"/>
      <c r="B5022" s="580"/>
      <c r="C5022" s="579"/>
      <c r="H5022" s="325"/>
    </row>
    <row r="5023" spans="1:8">
      <c r="A5023" s="225"/>
      <c r="B5023" s="580"/>
      <c r="C5023" s="579"/>
      <c r="H5023" s="325"/>
    </row>
    <row r="5024" spans="1:8">
      <c r="A5024" s="225"/>
      <c r="B5024" s="580"/>
      <c r="C5024" s="579"/>
      <c r="H5024" s="325"/>
    </row>
    <row r="5025" spans="1:8">
      <c r="A5025" s="225"/>
      <c r="B5025" s="580"/>
      <c r="C5025" s="579"/>
      <c r="H5025" s="325"/>
    </row>
    <row r="5026" spans="1:8">
      <c r="A5026" s="225"/>
      <c r="B5026" s="580"/>
      <c r="C5026" s="579"/>
      <c r="H5026" s="325"/>
    </row>
    <row r="5027" spans="1:8">
      <c r="A5027" s="225"/>
      <c r="B5027" s="580"/>
      <c r="C5027" s="579"/>
      <c r="H5027" s="325"/>
    </row>
    <row r="5028" spans="1:8">
      <c r="A5028" s="225"/>
      <c r="B5028" s="580"/>
      <c r="C5028" s="579"/>
      <c r="H5028" s="325"/>
    </row>
    <row r="5029" spans="1:8">
      <c r="A5029" s="225"/>
      <c r="B5029" s="580"/>
      <c r="C5029" s="579"/>
      <c r="H5029" s="325"/>
    </row>
    <row r="5030" spans="1:8">
      <c r="A5030" s="225"/>
      <c r="B5030" s="580"/>
      <c r="C5030" s="579"/>
      <c r="H5030" s="325"/>
    </row>
    <row r="5031" spans="1:8">
      <c r="A5031" s="225"/>
      <c r="B5031" s="580"/>
      <c r="C5031" s="579"/>
      <c r="H5031" s="325"/>
    </row>
    <row r="5032" spans="1:8">
      <c r="A5032" s="225"/>
      <c r="B5032" s="580"/>
      <c r="C5032" s="579"/>
      <c r="H5032" s="325"/>
    </row>
    <row r="5033" spans="1:8">
      <c r="A5033" s="225"/>
      <c r="B5033" s="580"/>
      <c r="C5033" s="579"/>
      <c r="H5033" s="325"/>
    </row>
    <row r="5034" spans="1:8">
      <c r="A5034" s="225"/>
      <c r="B5034" s="580"/>
      <c r="C5034" s="579"/>
      <c r="H5034" s="325"/>
    </row>
    <row r="5035" spans="1:8">
      <c r="A5035" s="225"/>
      <c r="B5035" s="580"/>
      <c r="C5035" s="579"/>
      <c r="H5035" s="325"/>
    </row>
    <row r="5036" spans="1:8">
      <c r="A5036" s="225"/>
      <c r="B5036" s="580"/>
      <c r="C5036" s="579"/>
      <c r="H5036" s="325"/>
    </row>
    <row r="5037" spans="1:8">
      <c r="A5037" s="225"/>
      <c r="B5037" s="580"/>
      <c r="C5037" s="579"/>
      <c r="H5037" s="325"/>
    </row>
    <row r="5038" spans="1:8">
      <c r="A5038" s="225"/>
      <c r="B5038" s="580"/>
      <c r="C5038" s="579"/>
      <c r="H5038" s="325"/>
    </row>
    <row r="5039" spans="1:8">
      <c r="A5039" s="225"/>
      <c r="B5039" s="580"/>
      <c r="C5039" s="579"/>
      <c r="H5039" s="325"/>
    </row>
    <row r="5040" spans="1:8">
      <c r="A5040" s="225"/>
      <c r="B5040" s="580"/>
      <c r="C5040" s="579"/>
      <c r="H5040" s="325"/>
    </row>
    <row r="5041" spans="1:8">
      <c r="A5041" s="225"/>
      <c r="B5041" s="580"/>
      <c r="C5041" s="579"/>
      <c r="H5041" s="325"/>
    </row>
    <row r="5042" spans="1:8">
      <c r="A5042" s="225"/>
      <c r="B5042" s="580"/>
      <c r="C5042" s="579"/>
      <c r="H5042" s="325"/>
    </row>
    <row r="5043" spans="1:8">
      <c r="A5043" s="225"/>
      <c r="B5043" s="580"/>
      <c r="C5043" s="579"/>
      <c r="H5043" s="325"/>
    </row>
    <row r="5044" spans="1:8">
      <c r="A5044" s="225"/>
      <c r="B5044" s="580"/>
      <c r="C5044" s="579"/>
      <c r="H5044" s="325"/>
    </row>
    <row r="5045" spans="1:8">
      <c r="A5045" s="225"/>
      <c r="B5045" s="580"/>
      <c r="C5045" s="579"/>
      <c r="H5045" s="325"/>
    </row>
    <row r="5046" spans="1:8">
      <c r="A5046" s="225"/>
      <c r="B5046" s="580"/>
      <c r="C5046" s="579"/>
      <c r="H5046" s="325"/>
    </row>
    <row r="5047" spans="1:8">
      <c r="A5047" s="225"/>
      <c r="B5047" s="580"/>
      <c r="C5047" s="579"/>
      <c r="H5047" s="325"/>
    </row>
    <row r="5048" spans="1:8">
      <c r="A5048" s="225"/>
      <c r="B5048" s="580"/>
      <c r="C5048" s="579"/>
      <c r="H5048" s="325"/>
    </row>
    <row r="5049" spans="1:8">
      <c r="A5049" s="225"/>
      <c r="B5049" s="580"/>
      <c r="C5049" s="579"/>
      <c r="H5049" s="325"/>
    </row>
    <row r="5050" spans="1:8">
      <c r="A5050" s="225"/>
      <c r="B5050" s="580"/>
      <c r="C5050" s="579"/>
      <c r="H5050" s="325"/>
    </row>
    <row r="5051" spans="1:8">
      <c r="A5051" s="225"/>
      <c r="B5051" s="580"/>
      <c r="C5051" s="579"/>
      <c r="H5051" s="325"/>
    </row>
    <row r="5052" spans="1:8">
      <c r="A5052" s="225"/>
      <c r="B5052" s="580"/>
      <c r="C5052" s="579"/>
      <c r="H5052" s="325"/>
    </row>
    <row r="5053" spans="1:8">
      <c r="A5053" s="225"/>
      <c r="B5053" s="580"/>
      <c r="C5053" s="579"/>
      <c r="H5053" s="325"/>
    </row>
    <row r="5054" spans="1:8">
      <c r="A5054" s="225"/>
      <c r="B5054" s="580"/>
      <c r="C5054" s="579"/>
      <c r="H5054" s="325"/>
    </row>
    <row r="5055" spans="1:8">
      <c r="A5055" s="225"/>
      <c r="B5055" s="580"/>
      <c r="C5055" s="579"/>
      <c r="H5055" s="325"/>
    </row>
    <row r="5056" spans="1:8">
      <c r="A5056" s="225"/>
      <c r="B5056" s="580"/>
      <c r="C5056" s="579"/>
      <c r="H5056" s="325"/>
    </row>
    <row r="5057" spans="1:8">
      <c r="A5057" s="225"/>
      <c r="B5057" s="580"/>
      <c r="C5057" s="579"/>
      <c r="H5057" s="325"/>
    </row>
    <row r="5058" spans="1:8">
      <c r="A5058" s="225"/>
      <c r="B5058" s="580"/>
      <c r="C5058" s="579"/>
      <c r="H5058" s="325"/>
    </row>
    <row r="5059" spans="1:8">
      <c r="A5059" s="225"/>
      <c r="B5059" s="580"/>
      <c r="C5059" s="579"/>
      <c r="H5059" s="325"/>
    </row>
    <row r="5060" spans="1:8">
      <c r="A5060" s="225"/>
      <c r="B5060" s="580"/>
      <c r="C5060" s="579"/>
      <c r="H5060" s="325"/>
    </row>
    <row r="5061" spans="1:8">
      <c r="A5061" s="225"/>
      <c r="B5061" s="580"/>
      <c r="C5061" s="579"/>
      <c r="H5061" s="325"/>
    </row>
    <row r="5062" spans="1:8">
      <c r="A5062" s="225"/>
      <c r="B5062" s="580"/>
      <c r="C5062" s="579"/>
      <c r="H5062" s="325"/>
    </row>
    <row r="5063" spans="1:8">
      <c r="A5063" s="225"/>
      <c r="B5063" s="580"/>
      <c r="C5063" s="579"/>
      <c r="H5063" s="325"/>
    </row>
    <row r="5064" spans="1:8">
      <c r="A5064" s="225"/>
      <c r="B5064" s="580"/>
      <c r="C5064" s="579"/>
      <c r="H5064" s="325"/>
    </row>
    <row r="5065" spans="1:8">
      <c r="A5065" s="225"/>
      <c r="B5065" s="580"/>
      <c r="C5065" s="579"/>
      <c r="H5065" s="325"/>
    </row>
    <row r="5066" spans="1:8">
      <c r="A5066" s="225"/>
      <c r="B5066" s="580"/>
      <c r="C5066" s="579"/>
      <c r="H5066" s="325"/>
    </row>
    <row r="5067" spans="1:8">
      <c r="A5067" s="225"/>
      <c r="B5067" s="580"/>
      <c r="C5067" s="579"/>
      <c r="H5067" s="325"/>
    </row>
    <row r="5068" spans="1:8">
      <c r="A5068" s="225"/>
      <c r="B5068" s="580"/>
      <c r="C5068" s="579"/>
      <c r="H5068" s="325"/>
    </row>
    <row r="5069" spans="1:8">
      <c r="A5069" s="225"/>
      <c r="B5069" s="580"/>
      <c r="C5069" s="579"/>
      <c r="H5069" s="325"/>
    </row>
    <row r="5070" spans="1:8">
      <c r="A5070" s="225"/>
      <c r="B5070" s="580"/>
      <c r="C5070" s="579"/>
      <c r="H5070" s="325"/>
    </row>
    <row r="5071" spans="1:8">
      <c r="A5071" s="225"/>
      <c r="B5071" s="580"/>
      <c r="C5071" s="579"/>
      <c r="H5071" s="325"/>
    </row>
    <row r="5072" spans="1:8">
      <c r="A5072" s="225"/>
      <c r="B5072" s="580"/>
      <c r="C5072" s="579"/>
      <c r="H5072" s="325"/>
    </row>
    <row r="5073" spans="1:8">
      <c r="A5073" s="225"/>
      <c r="B5073" s="580"/>
      <c r="C5073" s="579"/>
      <c r="H5073" s="325"/>
    </row>
    <row r="5074" spans="1:8">
      <c r="A5074" s="225"/>
      <c r="B5074" s="580"/>
      <c r="C5074" s="579"/>
      <c r="H5074" s="325"/>
    </row>
    <row r="5075" spans="1:8">
      <c r="A5075" s="225"/>
      <c r="B5075" s="580"/>
      <c r="C5075" s="579"/>
      <c r="H5075" s="325"/>
    </row>
    <row r="5076" spans="1:8">
      <c r="A5076" s="225"/>
      <c r="B5076" s="580"/>
      <c r="C5076" s="579"/>
      <c r="H5076" s="325"/>
    </row>
    <row r="5077" spans="1:8">
      <c r="A5077" s="225"/>
      <c r="B5077" s="580"/>
      <c r="C5077" s="579"/>
      <c r="H5077" s="325"/>
    </row>
    <row r="5078" spans="1:8">
      <c r="A5078" s="225"/>
      <c r="B5078" s="580"/>
      <c r="C5078" s="579"/>
      <c r="H5078" s="325"/>
    </row>
    <row r="5079" spans="1:8">
      <c r="A5079" s="225"/>
      <c r="B5079" s="580"/>
      <c r="C5079" s="579"/>
      <c r="H5079" s="325"/>
    </row>
    <row r="5080" spans="1:8">
      <c r="A5080" s="225"/>
      <c r="B5080" s="580"/>
      <c r="C5080" s="579"/>
      <c r="H5080" s="325"/>
    </row>
    <row r="5081" spans="1:8">
      <c r="A5081" s="225"/>
      <c r="B5081" s="580"/>
      <c r="C5081" s="579"/>
      <c r="H5081" s="325"/>
    </row>
    <row r="5082" spans="1:8">
      <c r="A5082" s="225"/>
      <c r="B5082" s="580"/>
      <c r="C5082" s="579"/>
      <c r="H5082" s="325"/>
    </row>
    <row r="5083" spans="1:8">
      <c r="A5083" s="225"/>
      <c r="B5083" s="580"/>
      <c r="C5083" s="579"/>
      <c r="H5083" s="325"/>
    </row>
    <row r="5084" spans="1:8">
      <c r="A5084" s="225"/>
      <c r="B5084" s="580"/>
      <c r="C5084" s="579"/>
      <c r="H5084" s="325"/>
    </row>
    <row r="5085" spans="1:8">
      <c r="A5085" s="225"/>
      <c r="B5085" s="580"/>
      <c r="C5085" s="579"/>
      <c r="H5085" s="325"/>
    </row>
    <row r="5086" spans="1:8">
      <c r="A5086" s="225"/>
      <c r="B5086" s="580"/>
      <c r="C5086" s="579"/>
      <c r="H5086" s="325"/>
    </row>
    <row r="5087" spans="1:8">
      <c r="A5087" s="225"/>
      <c r="B5087" s="580"/>
      <c r="C5087" s="579"/>
      <c r="H5087" s="325"/>
    </row>
    <row r="5088" spans="1:8">
      <c r="A5088" s="225"/>
      <c r="B5088" s="580"/>
      <c r="C5088" s="579"/>
      <c r="H5088" s="325"/>
    </row>
    <row r="5089" spans="1:8">
      <c r="A5089" s="225"/>
      <c r="B5089" s="580"/>
      <c r="C5089" s="579"/>
      <c r="H5089" s="325"/>
    </row>
    <row r="5090" spans="1:8">
      <c r="A5090" s="225"/>
      <c r="B5090" s="580"/>
      <c r="C5090" s="579"/>
      <c r="H5090" s="325"/>
    </row>
    <row r="5091" spans="1:8">
      <c r="A5091" s="225"/>
      <c r="B5091" s="580"/>
      <c r="C5091" s="579"/>
      <c r="H5091" s="325"/>
    </row>
    <row r="5092" spans="1:8">
      <c r="A5092" s="225"/>
      <c r="B5092" s="580"/>
      <c r="C5092" s="579"/>
      <c r="H5092" s="325"/>
    </row>
    <row r="5093" spans="1:8">
      <c r="A5093" s="225"/>
      <c r="B5093" s="580"/>
      <c r="C5093" s="579"/>
      <c r="H5093" s="325"/>
    </row>
    <row r="5094" spans="1:8">
      <c r="A5094" s="225"/>
      <c r="B5094" s="580"/>
      <c r="C5094" s="579"/>
      <c r="H5094" s="325"/>
    </row>
    <row r="5095" spans="1:8">
      <c r="A5095" s="225"/>
      <c r="B5095" s="580"/>
      <c r="C5095" s="579"/>
      <c r="H5095" s="325"/>
    </row>
    <row r="5096" spans="1:8">
      <c r="A5096" s="225"/>
      <c r="B5096" s="580"/>
      <c r="C5096" s="579"/>
      <c r="H5096" s="325"/>
    </row>
    <row r="5097" spans="1:8">
      <c r="A5097" s="225"/>
      <c r="B5097" s="580"/>
      <c r="C5097" s="579"/>
      <c r="H5097" s="325"/>
    </row>
    <row r="5098" spans="1:8">
      <c r="A5098" s="225"/>
      <c r="B5098" s="580"/>
      <c r="C5098" s="579"/>
      <c r="H5098" s="325"/>
    </row>
    <row r="5099" spans="1:8">
      <c r="A5099" s="225"/>
      <c r="B5099" s="580"/>
      <c r="C5099" s="579"/>
      <c r="H5099" s="325"/>
    </row>
    <row r="5100" spans="1:8">
      <c r="A5100" s="225"/>
      <c r="B5100" s="580"/>
      <c r="C5100" s="579"/>
      <c r="H5100" s="325"/>
    </row>
    <row r="5101" spans="1:8">
      <c r="A5101" s="225"/>
      <c r="B5101" s="580"/>
      <c r="C5101" s="579"/>
      <c r="H5101" s="325"/>
    </row>
    <row r="5102" spans="1:8">
      <c r="A5102" s="225"/>
      <c r="B5102" s="580"/>
      <c r="C5102" s="579"/>
      <c r="H5102" s="325"/>
    </row>
    <row r="5103" spans="1:8">
      <c r="A5103" s="225"/>
      <c r="B5103" s="580"/>
      <c r="C5103" s="579"/>
      <c r="H5103" s="325"/>
    </row>
    <row r="5104" spans="1:8">
      <c r="A5104" s="225"/>
      <c r="B5104" s="580"/>
      <c r="C5104" s="579"/>
      <c r="H5104" s="325"/>
    </row>
    <row r="5105" spans="1:8">
      <c r="A5105" s="225"/>
      <c r="B5105" s="580"/>
      <c r="C5105" s="579"/>
      <c r="H5105" s="325"/>
    </row>
    <row r="5106" spans="1:8">
      <c r="A5106" s="225"/>
      <c r="B5106" s="580"/>
      <c r="C5106" s="579"/>
      <c r="H5106" s="325"/>
    </row>
    <row r="5107" spans="1:8">
      <c r="A5107" s="225"/>
      <c r="B5107" s="580"/>
      <c r="C5107" s="579"/>
      <c r="H5107" s="325"/>
    </row>
    <row r="5108" spans="1:8">
      <c r="A5108" s="225"/>
      <c r="B5108" s="580"/>
      <c r="C5108" s="579"/>
      <c r="H5108" s="325"/>
    </row>
    <row r="5109" spans="1:8">
      <c r="A5109" s="225"/>
      <c r="B5109" s="580"/>
      <c r="C5109" s="579"/>
      <c r="H5109" s="325"/>
    </row>
    <row r="5110" spans="1:8">
      <c r="A5110" s="225"/>
      <c r="B5110" s="580"/>
      <c r="C5110" s="579"/>
      <c r="H5110" s="325"/>
    </row>
    <row r="5111" spans="1:8">
      <c r="A5111" s="225"/>
      <c r="B5111" s="580"/>
      <c r="C5111" s="579"/>
      <c r="H5111" s="325"/>
    </row>
    <row r="5112" spans="1:8">
      <c r="A5112" s="225"/>
      <c r="B5112" s="580"/>
      <c r="C5112" s="579"/>
      <c r="H5112" s="325"/>
    </row>
    <row r="5113" spans="1:8">
      <c r="A5113" s="225"/>
      <c r="B5113" s="580"/>
      <c r="C5113" s="579"/>
      <c r="H5113" s="325"/>
    </row>
    <row r="5114" spans="1:8">
      <c r="A5114" s="225"/>
      <c r="B5114" s="580"/>
      <c r="C5114" s="579"/>
      <c r="H5114" s="325"/>
    </row>
    <row r="5115" spans="1:8">
      <c r="A5115" s="225"/>
      <c r="B5115" s="580"/>
      <c r="C5115" s="579"/>
      <c r="H5115" s="325"/>
    </row>
    <row r="5116" spans="1:8">
      <c r="A5116" s="225"/>
      <c r="B5116" s="580"/>
      <c r="C5116" s="579"/>
      <c r="H5116" s="325"/>
    </row>
    <row r="5117" spans="1:8">
      <c r="A5117" s="225"/>
      <c r="B5117" s="580"/>
      <c r="C5117" s="579"/>
      <c r="H5117" s="325"/>
    </row>
    <row r="5118" spans="1:8">
      <c r="A5118" s="225"/>
      <c r="B5118" s="580"/>
      <c r="C5118" s="579"/>
      <c r="H5118" s="325"/>
    </row>
    <row r="5119" spans="1:8">
      <c r="A5119" s="225"/>
      <c r="B5119" s="580"/>
      <c r="C5119" s="579"/>
      <c r="H5119" s="325"/>
    </row>
    <row r="5120" spans="1:8">
      <c r="A5120" s="225"/>
      <c r="B5120" s="580"/>
      <c r="C5120" s="579"/>
      <c r="H5120" s="325"/>
    </row>
    <row r="5121" spans="1:8">
      <c r="A5121" s="225"/>
      <c r="B5121" s="580"/>
      <c r="C5121" s="579"/>
      <c r="H5121" s="325"/>
    </row>
    <row r="5122" spans="1:8">
      <c r="A5122" s="225"/>
      <c r="B5122" s="580"/>
      <c r="C5122" s="579"/>
      <c r="H5122" s="325"/>
    </row>
    <row r="5123" spans="1:8">
      <c r="A5123" s="225"/>
      <c r="B5123" s="580"/>
      <c r="C5123" s="579"/>
      <c r="H5123" s="325"/>
    </row>
    <row r="5124" spans="1:8">
      <c r="A5124" s="225"/>
      <c r="B5124" s="580"/>
      <c r="C5124" s="579"/>
      <c r="H5124" s="325"/>
    </row>
    <row r="5125" spans="1:8">
      <c r="A5125" s="225"/>
      <c r="B5125" s="580"/>
      <c r="C5125" s="579"/>
      <c r="H5125" s="325"/>
    </row>
    <row r="5126" spans="1:8">
      <c r="A5126" s="225"/>
      <c r="B5126" s="580"/>
      <c r="C5126" s="579"/>
      <c r="H5126" s="325"/>
    </row>
    <row r="5127" spans="1:8">
      <c r="A5127" s="225"/>
      <c r="B5127" s="580"/>
      <c r="C5127" s="579"/>
      <c r="H5127" s="325"/>
    </row>
    <row r="5128" spans="1:8">
      <c r="A5128" s="225"/>
      <c r="B5128" s="580"/>
      <c r="C5128" s="579"/>
      <c r="H5128" s="325"/>
    </row>
    <row r="5129" spans="1:8">
      <c r="A5129" s="225"/>
      <c r="B5129" s="580"/>
      <c r="C5129" s="579"/>
      <c r="H5129" s="325"/>
    </row>
    <row r="5130" spans="1:8">
      <c r="A5130" s="225"/>
      <c r="B5130" s="580"/>
      <c r="C5130" s="579"/>
      <c r="H5130" s="325"/>
    </row>
    <row r="5131" spans="1:8">
      <c r="A5131" s="225"/>
      <c r="B5131" s="580"/>
      <c r="C5131" s="579"/>
      <c r="H5131" s="325"/>
    </row>
    <row r="5132" spans="1:8">
      <c r="A5132" s="225"/>
      <c r="B5132" s="580"/>
      <c r="C5132" s="579"/>
      <c r="H5132" s="325"/>
    </row>
    <row r="5133" spans="1:8">
      <c r="A5133" s="225"/>
      <c r="B5133" s="580"/>
      <c r="C5133" s="579"/>
      <c r="H5133" s="325"/>
    </row>
    <row r="5134" spans="1:8">
      <c r="A5134" s="225"/>
      <c r="B5134" s="580"/>
      <c r="C5134" s="579"/>
      <c r="H5134" s="325"/>
    </row>
    <row r="5135" spans="1:8">
      <c r="A5135" s="225"/>
      <c r="B5135" s="580"/>
      <c r="C5135" s="579"/>
      <c r="H5135" s="325"/>
    </row>
    <row r="5136" spans="1:8">
      <c r="A5136" s="225"/>
      <c r="B5136" s="580"/>
      <c r="C5136" s="579"/>
      <c r="H5136" s="325"/>
    </row>
    <row r="5137" spans="1:8">
      <c r="A5137" s="225"/>
      <c r="B5137" s="580"/>
      <c r="C5137" s="579"/>
      <c r="H5137" s="325"/>
    </row>
    <row r="5138" spans="1:8">
      <c r="A5138" s="225"/>
      <c r="B5138" s="580"/>
      <c r="C5138" s="579"/>
      <c r="H5138" s="325"/>
    </row>
    <row r="5139" spans="1:8">
      <c r="A5139" s="225"/>
      <c r="B5139" s="580"/>
      <c r="C5139" s="579"/>
      <c r="H5139" s="325"/>
    </row>
    <row r="5140" spans="1:8">
      <c r="A5140" s="225"/>
      <c r="B5140" s="580"/>
      <c r="C5140" s="579"/>
      <c r="H5140" s="325"/>
    </row>
    <row r="5141" spans="1:8">
      <c r="A5141" s="225"/>
      <c r="B5141" s="580"/>
      <c r="C5141" s="579"/>
      <c r="H5141" s="325"/>
    </row>
    <row r="5142" spans="1:8">
      <c r="A5142" s="225"/>
      <c r="B5142" s="580"/>
      <c r="C5142" s="579"/>
      <c r="H5142" s="325"/>
    </row>
    <row r="5143" spans="1:8">
      <c r="A5143" s="225"/>
      <c r="B5143" s="580"/>
      <c r="C5143" s="579"/>
      <c r="H5143" s="325"/>
    </row>
    <row r="5144" spans="1:8">
      <c r="A5144" s="225"/>
      <c r="B5144" s="580"/>
      <c r="C5144" s="579"/>
      <c r="H5144" s="325"/>
    </row>
    <row r="5145" spans="1:8">
      <c r="A5145" s="225"/>
      <c r="B5145" s="580"/>
      <c r="C5145" s="579"/>
      <c r="H5145" s="325"/>
    </row>
    <row r="5146" spans="1:8">
      <c r="A5146" s="225"/>
      <c r="B5146" s="580"/>
      <c r="C5146" s="579"/>
      <c r="H5146" s="325"/>
    </row>
    <row r="5147" spans="1:8">
      <c r="A5147" s="225"/>
      <c r="B5147" s="580"/>
      <c r="C5147" s="579"/>
      <c r="H5147" s="325"/>
    </row>
    <row r="5148" spans="1:8">
      <c r="A5148" s="225"/>
      <c r="B5148" s="580"/>
      <c r="C5148" s="579"/>
      <c r="H5148" s="325"/>
    </row>
    <row r="5149" spans="1:8">
      <c r="A5149" s="225"/>
      <c r="B5149" s="580"/>
      <c r="C5149" s="579"/>
      <c r="H5149" s="325"/>
    </row>
    <row r="5150" spans="1:8">
      <c r="A5150" s="225"/>
      <c r="B5150" s="580"/>
      <c r="C5150" s="579"/>
      <c r="H5150" s="325"/>
    </row>
    <row r="5151" spans="1:8">
      <c r="A5151" s="225"/>
      <c r="B5151" s="580"/>
      <c r="C5151" s="579"/>
      <c r="H5151" s="325"/>
    </row>
    <row r="5152" spans="1:8">
      <c r="A5152" s="225"/>
      <c r="B5152" s="580"/>
      <c r="C5152" s="579"/>
      <c r="H5152" s="325"/>
    </row>
    <row r="5153" spans="1:8">
      <c r="A5153" s="225"/>
      <c r="B5153" s="580"/>
      <c r="C5153" s="579"/>
      <c r="H5153" s="325"/>
    </row>
    <row r="5154" spans="1:8">
      <c r="A5154" s="225"/>
      <c r="B5154" s="580"/>
      <c r="C5154" s="579"/>
      <c r="H5154" s="325"/>
    </row>
    <row r="5155" spans="1:8">
      <c r="A5155" s="225"/>
      <c r="B5155" s="580"/>
      <c r="C5155" s="579"/>
      <c r="H5155" s="325"/>
    </row>
    <row r="5156" spans="1:8">
      <c r="A5156" s="225"/>
      <c r="B5156" s="580"/>
      <c r="C5156" s="579"/>
      <c r="H5156" s="325"/>
    </row>
    <row r="5157" spans="1:8">
      <c r="A5157" s="225"/>
      <c r="B5157" s="580"/>
      <c r="C5157" s="579"/>
      <c r="H5157" s="325"/>
    </row>
    <row r="5158" spans="1:8">
      <c r="A5158" s="225"/>
      <c r="B5158" s="580"/>
      <c r="C5158" s="579"/>
      <c r="H5158" s="325"/>
    </row>
    <row r="5159" spans="1:8">
      <c r="A5159" s="225"/>
      <c r="B5159" s="580"/>
      <c r="C5159" s="579"/>
      <c r="H5159" s="325"/>
    </row>
    <row r="5160" spans="1:8">
      <c r="A5160" s="225"/>
      <c r="B5160" s="580"/>
      <c r="C5160" s="579"/>
      <c r="H5160" s="325"/>
    </row>
    <row r="5161" spans="1:8">
      <c r="A5161" s="225"/>
      <c r="B5161" s="580"/>
      <c r="C5161" s="579"/>
      <c r="H5161" s="325"/>
    </row>
    <row r="5162" spans="1:8">
      <c r="A5162" s="225"/>
      <c r="B5162" s="580"/>
      <c r="C5162" s="579"/>
      <c r="H5162" s="325"/>
    </row>
    <row r="5163" spans="1:8">
      <c r="A5163" s="225"/>
      <c r="B5163" s="580"/>
      <c r="C5163" s="579"/>
      <c r="H5163" s="325"/>
    </row>
    <row r="5164" spans="1:8">
      <c r="A5164" s="225"/>
      <c r="B5164" s="580"/>
      <c r="C5164" s="579"/>
      <c r="H5164" s="325"/>
    </row>
    <row r="5165" spans="1:8">
      <c r="A5165" s="225"/>
      <c r="B5165" s="580"/>
      <c r="C5165" s="579"/>
      <c r="H5165" s="325"/>
    </row>
    <row r="5166" spans="1:8">
      <c r="A5166" s="225"/>
      <c r="B5166" s="580"/>
      <c r="C5166" s="579"/>
      <c r="H5166" s="325"/>
    </row>
    <row r="5167" spans="1:8">
      <c r="A5167" s="225"/>
      <c r="B5167" s="580"/>
      <c r="C5167" s="579"/>
      <c r="H5167" s="325"/>
    </row>
    <row r="5168" spans="1:8">
      <c r="A5168" s="225"/>
      <c r="B5168" s="580"/>
      <c r="C5168" s="579"/>
      <c r="H5168" s="325"/>
    </row>
    <row r="5169" spans="1:8">
      <c r="A5169" s="225"/>
      <c r="B5169" s="580"/>
      <c r="C5169" s="579"/>
      <c r="H5169" s="325"/>
    </row>
    <row r="5170" spans="1:8">
      <c r="A5170" s="225"/>
      <c r="B5170" s="580"/>
      <c r="C5170" s="579"/>
      <c r="H5170" s="325"/>
    </row>
    <row r="5171" spans="1:8">
      <c r="A5171" s="225"/>
      <c r="B5171" s="580"/>
      <c r="C5171" s="579"/>
      <c r="H5171" s="325"/>
    </row>
    <row r="5172" spans="1:8">
      <c r="A5172" s="225"/>
      <c r="B5172" s="580"/>
      <c r="C5172" s="579"/>
      <c r="H5172" s="325"/>
    </row>
    <row r="5173" spans="1:8">
      <c r="A5173" s="225"/>
      <c r="B5173" s="580"/>
      <c r="C5173" s="579"/>
      <c r="H5173" s="325"/>
    </row>
    <row r="5174" spans="1:8">
      <c r="A5174" s="225"/>
      <c r="B5174" s="580"/>
      <c r="C5174" s="579"/>
      <c r="H5174" s="325"/>
    </row>
    <row r="5175" spans="1:8">
      <c r="A5175" s="225"/>
      <c r="B5175" s="580"/>
      <c r="C5175" s="579"/>
      <c r="H5175" s="325"/>
    </row>
    <row r="5176" spans="1:8">
      <c r="A5176" s="225"/>
      <c r="B5176" s="580"/>
      <c r="C5176" s="579"/>
      <c r="H5176" s="325"/>
    </row>
    <row r="5177" spans="1:8">
      <c r="A5177" s="225"/>
      <c r="B5177" s="580"/>
      <c r="C5177" s="579"/>
      <c r="H5177" s="325"/>
    </row>
    <row r="5178" spans="1:8">
      <c r="A5178" s="225"/>
      <c r="B5178" s="580"/>
      <c r="C5178" s="579"/>
      <c r="H5178" s="325"/>
    </row>
    <row r="5179" spans="1:8">
      <c r="A5179" s="225"/>
      <c r="B5179" s="580"/>
      <c r="C5179" s="579"/>
      <c r="H5179" s="325"/>
    </row>
    <row r="5180" spans="1:8">
      <c r="A5180" s="225"/>
      <c r="B5180" s="580"/>
      <c r="C5180" s="579"/>
      <c r="H5180" s="325"/>
    </row>
    <row r="5181" spans="1:8">
      <c r="A5181" s="225"/>
      <c r="B5181" s="580"/>
      <c r="C5181" s="579"/>
      <c r="H5181" s="325"/>
    </row>
    <row r="5182" spans="1:8">
      <c r="A5182" s="225"/>
      <c r="B5182" s="580"/>
      <c r="C5182" s="579"/>
      <c r="H5182" s="325"/>
    </row>
    <row r="5183" spans="1:8">
      <c r="A5183" s="225"/>
      <c r="B5183" s="580"/>
      <c r="C5183" s="579"/>
      <c r="H5183" s="325"/>
    </row>
    <row r="5184" spans="1:8">
      <c r="A5184" s="225"/>
      <c r="B5184" s="580"/>
      <c r="C5184" s="579"/>
      <c r="H5184" s="325"/>
    </row>
    <row r="5185" spans="1:8">
      <c r="A5185" s="225"/>
      <c r="B5185" s="580"/>
      <c r="C5185" s="579"/>
      <c r="H5185" s="325"/>
    </row>
    <row r="5186" spans="1:8">
      <c r="A5186" s="225"/>
      <c r="B5186" s="580"/>
      <c r="C5186" s="579"/>
      <c r="H5186" s="325"/>
    </row>
    <row r="5187" spans="1:8">
      <c r="A5187" s="225"/>
      <c r="B5187" s="580"/>
      <c r="C5187" s="579"/>
      <c r="H5187" s="325"/>
    </row>
    <row r="5188" spans="1:8">
      <c r="A5188" s="225"/>
      <c r="B5188" s="580"/>
      <c r="C5188" s="579"/>
      <c r="H5188" s="325"/>
    </row>
    <row r="5189" spans="1:8">
      <c r="A5189" s="225"/>
      <c r="B5189" s="580"/>
      <c r="C5189" s="579"/>
      <c r="H5189" s="325"/>
    </row>
    <row r="5190" spans="1:8">
      <c r="A5190" s="225"/>
      <c r="B5190" s="580"/>
      <c r="C5190" s="579"/>
      <c r="H5190" s="325"/>
    </row>
    <row r="5191" spans="1:8">
      <c r="A5191" s="225"/>
      <c r="B5191" s="580"/>
      <c r="C5191" s="579"/>
      <c r="H5191" s="325"/>
    </row>
    <row r="5192" spans="1:8">
      <c r="A5192" s="225"/>
      <c r="B5192" s="580"/>
      <c r="C5192" s="579"/>
      <c r="H5192" s="325"/>
    </row>
    <row r="5193" spans="1:8">
      <c r="A5193" s="225"/>
      <c r="B5193" s="580"/>
      <c r="C5193" s="579"/>
      <c r="H5193" s="325"/>
    </row>
    <row r="5194" spans="1:8">
      <c r="A5194" s="225"/>
      <c r="B5194" s="580"/>
      <c r="C5194" s="579"/>
      <c r="H5194" s="325"/>
    </row>
    <row r="5195" spans="1:8">
      <c r="A5195" s="225"/>
      <c r="B5195" s="580"/>
      <c r="C5195" s="579"/>
      <c r="H5195" s="325"/>
    </row>
    <row r="5196" spans="1:8">
      <c r="A5196" s="225"/>
      <c r="B5196" s="580"/>
      <c r="C5196" s="579"/>
      <c r="H5196" s="325"/>
    </row>
    <row r="5197" spans="1:8">
      <c r="A5197" s="225"/>
      <c r="B5197" s="580"/>
      <c r="C5197" s="579"/>
      <c r="H5197" s="325"/>
    </row>
    <row r="5198" spans="1:8">
      <c r="A5198" s="225"/>
      <c r="B5198" s="580"/>
      <c r="C5198" s="579"/>
      <c r="H5198" s="325"/>
    </row>
    <row r="5199" spans="1:8">
      <c r="A5199" s="225"/>
      <c r="B5199" s="580"/>
      <c r="C5199" s="579"/>
      <c r="H5199" s="325"/>
    </row>
    <row r="5200" spans="1:8">
      <c r="A5200" s="225"/>
      <c r="B5200" s="580"/>
      <c r="C5200" s="579"/>
      <c r="H5200" s="325"/>
    </row>
    <row r="5201" spans="1:8">
      <c r="A5201" s="225"/>
      <c r="B5201" s="580"/>
      <c r="C5201" s="579"/>
      <c r="H5201" s="325"/>
    </row>
    <row r="5202" spans="1:8">
      <c r="A5202" s="225"/>
      <c r="B5202" s="580"/>
      <c r="C5202" s="579"/>
      <c r="H5202" s="325"/>
    </row>
    <row r="5203" spans="1:8">
      <c r="A5203" s="225"/>
      <c r="B5203" s="580"/>
      <c r="C5203" s="579"/>
      <c r="H5203" s="325"/>
    </row>
    <row r="5204" spans="1:8">
      <c r="A5204" s="225"/>
      <c r="B5204" s="580"/>
      <c r="C5204" s="579"/>
      <c r="H5204" s="325"/>
    </row>
    <row r="5205" spans="1:8">
      <c r="A5205" s="225"/>
      <c r="B5205" s="580"/>
      <c r="C5205" s="579"/>
      <c r="H5205" s="325"/>
    </row>
    <row r="5206" spans="1:8">
      <c r="A5206" s="225"/>
      <c r="B5206" s="580"/>
      <c r="C5206" s="579"/>
      <c r="H5206" s="325"/>
    </row>
    <row r="5207" spans="1:8">
      <c r="A5207" s="225"/>
      <c r="B5207" s="580"/>
      <c r="C5207" s="579"/>
      <c r="H5207" s="325"/>
    </row>
    <row r="5208" spans="1:8">
      <c r="A5208" s="225"/>
      <c r="B5208" s="580"/>
      <c r="C5208" s="579"/>
      <c r="H5208" s="325"/>
    </row>
    <row r="5209" spans="1:8">
      <c r="A5209" s="225"/>
      <c r="B5209" s="580"/>
      <c r="C5209" s="579"/>
      <c r="H5209" s="325"/>
    </row>
    <row r="5210" spans="1:8">
      <c r="A5210" s="225"/>
      <c r="B5210" s="580"/>
      <c r="C5210" s="579"/>
      <c r="H5210" s="325"/>
    </row>
    <row r="5211" spans="1:8">
      <c r="A5211" s="225"/>
      <c r="B5211" s="580"/>
      <c r="C5211" s="579"/>
      <c r="H5211" s="325"/>
    </row>
    <row r="5212" spans="1:8">
      <c r="A5212" s="225"/>
      <c r="B5212" s="580"/>
      <c r="C5212" s="579"/>
      <c r="H5212" s="325"/>
    </row>
    <row r="5213" spans="1:8">
      <c r="A5213" s="225"/>
      <c r="B5213" s="580"/>
      <c r="C5213" s="579"/>
      <c r="H5213" s="325"/>
    </row>
    <row r="5214" spans="1:8">
      <c r="A5214" s="225"/>
      <c r="B5214" s="580"/>
      <c r="C5214" s="579"/>
      <c r="H5214" s="325"/>
    </row>
    <row r="5215" spans="1:8">
      <c r="A5215" s="225"/>
      <c r="B5215" s="580"/>
      <c r="C5215" s="579"/>
      <c r="H5215" s="325"/>
    </row>
    <row r="5216" spans="1:8">
      <c r="A5216" s="225"/>
      <c r="B5216" s="580"/>
      <c r="C5216" s="579"/>
      <c r="H5216" s="325"/>
    </row>
    <row r="5217" spans="1:8">
      <c r="A5217" s="225"/>
      <c r="B5217" s="580"/>
      <c r="C5217" s="579"/>
      <c r="H5217" s="325"/>
    </row>
    <row r="5218" spans="1:8">
      <c r="A5218" s="225"/>
      <c r="B5218" s="580"/>
      <c r="C5218" s="579"/>
      <c r="H5218" s="325"/>
    </row>
    <row r="5219" spans="1:8">
      <c r="A5219" s="225"/>
      <c r="B5219" s="580"/>
      <c r="C5219" s="579"/>
      <c r="H5219" s="325"/>
    </row>
    <row r="5220" spans="1:8">
      <c r="A5220" s="225"/>
      <c r="B5220" s="580"/>
      <c r="C5220" s="579"/>
      <c r="H5220" s="325"/>
    </row>
    <row r="5221" spans="1:8">
      <c r="A5221" s="225"/>
      <c r="B5221" s="580"/>
      <c r="C5221" s="579"/>
      <c r="H5221" s="325"/>
    </row>
    <row r="5222" spans="1:8">
      <c r="A5222" s="225"/>
      <c r="B5222" s="580"/>
      <c r="C5222" s="579"/>
      <c r="H5222" s="325"/>
    </row>
    <row r="5223" spans="1:8">
      <c r="A5223" s="225"/>
      <c r="B5223" s="580"/>
      <c r="C5223" s="579"/>
      <c r="H5223" s="325"/>
    </row>
    <row r="5224" spans="1:8">
      <c r="A5224" s="225"/>
      <c r="B5224" s="580"/>
      <c r="C5224" s="579"/>
      <c r="H5224" s="325"/>
    </row>
    <row r="5225" spans="1:8">
      <c r="A5225" s="225"/>
      <c r="B5225" s="580"/>
      <c r="C5225" s="579"/>
      <c r="H5225" s="325"/>
    </row>
    <row r="5226" spans="1:8">
      <c r="A5226" s="225"/>
      <c r="B5226" s="580"/>
      <c r="C5226" s="579"/>
      <c r="H5226" s="325"/>
    </row>
    <row r="5227" spans="1:8">
      <c r="A5227" s="225"/>
      <c r="B5227" s="580"/>
      <c r="C5227" s="579"/>
      <c r="H5227" s="325"/>
    </row>
    <row r="5228" spans="1:8">
      <c r="A5228" s="225"/>
      <c r="B5228" s="580"/>
      <c r="C5228" s="579"/>
      <c r="H5228" s="325"/>
    </row>
    <row r="5229" spans="1:8">
      <c r="A5229" s="225"/>
      <c r="B5229" s="580"/>
      <c r="C5229" s="579"/>
      <c r="H5229" s="325"/>
    </row>
    <row r="5230" spans="1:8">
      <c r="A5230" s="225"/>
      <c r="B5230" s="580"/>
      <c r="C5230" s="579"/>
      <c r="H5230" s="325"/>
    </row>
    <row r="5231" spans="1:8">
      <c r="A5231" s="225"/>
      <c r="B5231" s="580"/>
      <c r="C5231" s="579"/>
      <c r="H5231" s="325"/>
    </row>
    <row r="5232" spans="1:8">
      <c r="A5232" s="225"/>
      <c r="B5232" s="580"/>
      <c r="C5232" s="579"/>
      <c r="H5232" s="325"/>
    </row>
    <row r="5233" spans="1:8">
      <c r="A5233" s="225"/>
      <c r="B5233" s="580"/>
      <c r="C5233" s="579"/>
      <c r="H5233" s="325"/>
    </row>
    <row r="5234" spans="1:8">
      <c r="A5234" s="225"/>
      <c r="B5234" s="580"/>
      <c r="C5234" s="579"/>
      <c r="H5234" s="325"/>
    </row>
    <row r="5235" spans="1:8">
      <c r="A5235" s="225"/>
      <c r="B5235" s="580"/>
      <c r="C5235" s="579"/>
      <c r="H5235" s="325"/>
    </row>
    <row r="5236" spans="1:8">
      <c r="A5236" s="225"/>
      <c r="B5236" s="580"/>
      <c r="C5236" s="579"/>
      <c r="H5236" s="325"/>
    </row>
    <row r="5237" spans="1:8">
      <c r="A5237" s="225"/>
      <c r="B5237" s="580"/>
      <c r="C5237" s="579"/>
      <c r="H5237" s="325"/>
    </row>
    <row r="5238" spans="1:8">
      <c r="A5238" s="225"/>
      <c r="B5238" s="580"/>
      <c r="C5238" s="579"/>
      <c r="H5238" s="325"/>
    </row>
    <row r="5239" spans="1:8">
      <c r="A5239" s="225"/>
      <c r="B5239" s="580"/>
      <c r="C5239" s="579"/>
      <c r="H5239" s="325"/>
    </row>
    <row r="5240" spans="1:8">
      <c r="A5240" s="225"/>
      <c r="B5240" s="580"/>
      <c r="C5240" s="579"/>
      <c r="H5240" s="325"/>
    </row>
    <row r="5241" spans="1:8">
      <c r="A5241" s="225"/>
      <c r="B5241" s="580"/>
      <c r="C5241" s="579"/>
      <c r="H5241" s="325"/>
    </row>
    <row r="5242" spans="1:8">
      <c r="A5242" s="225"/>
      <c r="B5242" s="580"/>
      <c r="C5242" s="579"/>
      <c r="H5242" s="325"/>
    </row>
    <row r="5243" spans="1:8">
      <c r="A5243" s="225"/>
      <c r="B5243" s="580"/>
      <c r="C5243" s="579"/>
      <c r="H5243" s="325"/>
    </row>
    <row r="5244" spans="1:8">
      <c r="A5244" s="225"/>
      <c r="B5244" s="580"/>
      <c r="C5244" s="579"/>
      <c r="H5244" s="325"/>
    </row>
    <row r="5245" spans="1:8">
      <c r="A5245" s="225"/>
      <c r="B5245" s="580"/>
      <c r="C5245" s="579"/>
      <c r="H5245" s="325"/>
    </row>
    <row r="5246" spans="1:8">
      <c r="A5246" s="225"/>
      <c r="B5246" s="580"/>
      <c r="C5246" s="579"/>
      <c r="H5246" s="325"/>
    </row>
    <row r="5247" spans="1:8">
      <c r="A5247" s="225"/>
      <c r="B5247" s="580"/>
      <c r="C5247" s="579"/>
      <c r="H5247" s="325"/>
    </row>
    <row r="5248" spans="1:8">
      <c r="A5248" s="225"/>
      <c r="B5248" s="580"/>
      <c r="C5248" s="579"/>
      <c r="H5248" s="325"/>
    </row>
    <row r="5249" spans="1:8">
      <c r="A5249" s="225"/>
      <c r="B5249" s="580"/>
      <c r="C5249" s="579"/>
      <c r="H5249" s="325"/>
    </row>
    <row r="5250" spans="1:8">
      <c r="A5250" s="225"/>
      <c r="B5250" s="580"/>
      <c r="C5250" s="579"/>
      <c r="H5250" s="325"/>
    </row>
    <row r="5251" spans="1:8">
      <c r="A5251" s="225"/>
      <c r="B5251" s="580"/>
      <c r="C5251" s="579"/>
      <c r="H5251" s="325"/>
    </row>
    <row r="5252" spans="1:8">
      <c r="A5252" s="225"/>
      <c r="B5252" s="580"/>
      <c r="C5252" s="579"/>
      <c r="H5252" s="325"/>
    </row>
    <row r="5253" spans="1:8">
      <c r="A5253" s="225"/>
      <c r="B5253" s="580"/>
      <c r="C5253" s="579"/>
      <c r="H5253" s="325"/>
    </row>
    <row r="5254" spans="1:8">
      <c r="A5254" s="225"/>
      <c r="B5254" s="580"/>
      <c r="C5254" s="579"/>
      <c r="H5254" s="325"/>
    </row>
    <row r="5255" spans="1:8">
      <c r="A5255" s="225"/>
      <c r="B5255" s="580"/>
      <c r="C5255" s="579"/>
      <c r="H5255" s="325"/>
    </row>
    <row r="5256" spans="1:8">
      <c r="A5256" s="225"/>
      <c r="B5256" s="580"/>
      <c r="C5256" s="579"/>
      <c r="H5256" s="325"/>
    </row>
    <row r="5257" spans="1:8">
      <c r="A5257" s="225"/>
      <c r="B5257" s="580"/>
      <c r="C5257" s="579"/>
      <c r="H5257" s="325"/>
    </row>
    <row r="5258" spans="1:8">
      <c r="A5258" s="225"/>
      <c r="B5258" s="580"/>
      <c r="C5258" s="579"/>
      <c r="H5258" s="325"/>
    </row>
    <row r="5259" spans="1:8">
      <c r="A5259" s="225"/>
      <c r="B5259" s="580"/>
      <c r="C5259" s="579"/>
      <c r="H5259" s="325"/>
    </row>
    <row r="5260" spans="1:8">
      <c r="A5260" s="225"/>
      <c r="B5260" s="580"/>
      <c r="C5260" s="579"/>
      <c r="H5260" s="325"/>
    </row>
    <row r="5261" spans="1:8">
      <c r="A5261" s="225"/>
      <c r="B5261" s="580"/>
      <c r="C5261" s="579"/>
      <c r="H5261" s="325"/>
    </row>
    <row r="5262" spans="1:8">
      <c r="A5262" s="225"/>
      <c r="B5262" s="580"/>
      <c r="C5262" s="579"/>
      <c r="H5262" s="325"/>
    </row>
    <row r="5263" spans="1:8">
      <c r="A5263" s="225"/>
      <c r="B5263" s="580"/>
      <c r="C5263" s="579"/>
      <c r="H5263" s="325"/>
    </row>
    <row r="5264" spans="1:8">
      <c r="A5264" s="225"/>
      <c r="B5264" s="580"/>
      <c r="C5264" s="579"/>
      <c r="H5264" s="325"/>
    </row>
    <row r="5265" spans="1:8">
      <c r="A5265" s="225"/>
      <c r="B5265" s="580"/>
      <c r="C5265" s="579"/>
      <c r="H5265" s="325"/>
    </row>
    <row r="5266" spans="1:8">
      <c r="A5266" s="225"/>
      <c r="B5266" s="580"/>
      <c r="C5266" s="579"/>
      <c r="H5266" s="325"/>
    </row>
    <row r="5267" spans="1:8">
      <c r="A5267" s="225"/>
      <c r="B5267" s="580"/>
      <c r="C5267" s="579"/>
      <c r="H5267" s="325"/>
    </row>
    <row r="5268" spans="1:8">
      <c r="A5268" s="225"/>
      <c r="B5268" s="580"/>
      <c r="C5268" s="579"/>
      <c r="H5268" s="325"/>
    </row>
    <row r="5269" spans="1:8">
      <c r="A5269" s="225"/>
      <c r="B5269" s="580"/>
      <c r="C5269" s="579"/>
      <c r="H5269" s="325"/>
    </row>
    <row r="5270" spans="1:8">
      <c r="A5270" s="225"/>
      <c r="B5270" s="580"/>
      <c r="C5270" s="579"/>
      <c r="H5270" s="325"/>
    </row>
    <row r="5271" spans="1:8">
      <c r="A5271" s="225"/>
      <c r="B5271" s="580"/>
      <c r="C5271" s="579"/>
      <c r="H5271" s="325"/>
    </row>
    <row r="5272" spans="1:8">
      <c r="A5272" s="225"/>
      <c r="B5272" s="580"/>
      <c r="C5272" s="579"/>
      <c r="H5272" s="325"/>
    </row>
    <row r="5273" spans="1:8">
      <c r="A5273" s="225"/>
      <c r="B5273" s="580"/>
      <c r="C5273" s="579"/>
      <c r="H5273" s="325"/>
    </row>
    <row r="5274" spans="1:8">
      <c r="A5274" s="225"/>
      <c r="B5274" s="580"/>
      <c r="C5274" s="579"/>
      <c r="H5274" s="325"/>
    </row>
    <row r="5275" spans="1:8">
      <c r="A5275" s="225"/>
      <c r="B5275" s="580"/>
      <c r="C5275" s="579"/>
      <c r="H5275" s="325"/>
    </row>
    <row r="5276" spans="1:8">
      <c r="A5276" s="225"/>
      <c r="B5276" s="580"/>
      <c r="C5276" s="579"/>
      <c r="H5276" s="325"/>
    </row>
    <row r="5277" spans="1:8">
      <c r="A5277" s="225"/>
      <c r="B5277" s="580"/>
      <c r="C5277" s="579"/>
      <c r="H5277" s="325"/>
    </row>
    <row r="5278" spans="1:8">
      <c r="A5278" s="225"/>
      <c r="B5278" s="580"/>
      <c r="C5278" s="579"/>
      <c r="H5278" s="325"/>
    </row>
    <row r="5279" spans="1:8">
      <c r="A5279" s="225"/>
      <c r="B5279" s="580"/>
      <c r="C5279" s="579"/>
      <c r="H5279" s="325"/>
    </row>
    <row r="5280" spans="1:8">
      <c r="A5280" s="225"/>
      <c r="B5280" s="580"/>
      <c r="C5280" s="579"/>
      <c r="H5280" s="325"/>
    </row>
    <row r="5281" spans="1:8">
      <c r="A5281" s="225"/>
      <c r="B5281" s="580"/>
      <c r="C5281" s="579"/>
      <c r="H5281" s="325"/>
    </row>
    <row r="5282" spans="1:8">
      <c r="A5282" s="225"/>
      <c r="B5282" s="580"/>
      <c r="C5282" s="579"/>
      <c r="H5282" s="325"/>
    </row>
    <row r="5283" spans="1:8">
      <c r="A5283" s="225"/>
      <c r="B5283" s="580"/>
      <c r="C5283" s="579"/>
      <c r="H5283" s="325"/>
    </row>
    <row r="5284" spans="1:8">
      <c r="A5284" s="225"/>
      <c r="B5284" s="580"/>
      <c r="C5284" s="579"/>
      <c r="H5284" s="325"/>
    </row>
    <row r="5285" spans="1:8">
      <c r="A5285" s="225"/>
      <c r="B5285" s="580"/>
      <c r="C5285" s="579"/>
      <c r="H5285" s="325"/>
    </row>
    <row r="5286" spans="1:8">
      <c r="A5286" s="225"/>
      <c r="B5286" s="580"/>
      <c r="C5286" s="579"/>
      <c r="H5286" s="325"/>
    </row>
    <row r="5287" spans="1:8">
      <c r="A5287" s="225"/>
      <c r="B5287" s="580"/>
      <c r="C5287" s="579"/>
      <c r="H5287" s="325"/>
    </row>
    <row r="5288" spans="1:8">
      <c r="A5288" s="225"/>
      <c r="B5288" s="580"/>
      <c r="C5288" s="579"/>
      <c r="H5288" s="325"/>
    </row>
    <row r="5289" spans="1:8">
      <c r="A5289" s="225"/>
      <c r="B5289" s="580"/>
      <c r="C5289" s="579"/>
      <c r="H5289" s="325"/>
    </row>
    <row r="5290" spans="1:8">
      <c r="A5290" s="225"/>
      <c r="B5290" s="580"/>
      <c r="C5290" s="579"/>
      <c r="H5290" s="325"/>
    </row>
    <row r="5291" spans="1:8">
      <c r="A5291" s="225"/>
      <c r="B5291" s="580"/>
      <c r="C5291" s="579"/>
      <c r="H5291" s="325"/>
    </row>
    <row r="5292" spans="1:8">
      <c r="A5292" s="225"/>
      <c r="B5292" s="580"/>
      <c r="C5292" s="579"/>
      <c r="H5292" s="325"/>
    </row>
    <row r="5293" spans="1:8">
      <c r="A5293" s="225"/>
      <c r="B5293" s="580"/>
      <c r="C5293" s="579"/>
      <c r="H5293" s="325"/>
    </row>
    <row r="5294" spans="1:8">
      <c r="A5294" s="225"/>
      <c r="B5294" s="580"/>
      <c r="C5294" s="579"/>
      <c r="H5294" s="325"/>
    </row>
    <row r="5295" spans="1:8">
      <c r="A5295" s="225"/>
      <c r="B5295" s="580"/>
      <c r="C5295" s="579"/>
      <c r="H5295" s="325"/>
    </row>
    <row r="5296" spans="1:8">
      <c r="A5296" s="225"/>
      <c r="B5296" s="580"/>
      <c r="C5296" s="579"/>
      <c r="H5296" s="325"/>
    </row>
    <row r="5297" spans="1:8">
      <c r="A5297" s="225"/>
      <c r="B5297" s="580"/>
      <c r="C5297" s="579"/>
      <c r="H5297" s="325"/>
    </row>
    <row r="5298" spans="1:8">
      <c r="A5298" s="225"/>
      <c r="B5298" s="580"/>
      <c r="C5298" s="579"/>
      <c r="H5298" s="325"/>
    </row>
    <row r="5299" spans="1:8">
      <c r="A5299" s="225"/>
      <c r="B5299" s="580"/>
      <c r="C5299" s="579"/>
      <c r="H5299" s="325"/>
    </row>
    <row r="5300" spans="1:8">
      <c r="A5300" s="225"/>
      <c r="B5300" s="580"/>
      <c r="C5300" s="579"/>
      <c r="H5300" s="325"/>
    </row>
    <row r="5301" spans="1:8">
      <c r="A5301" s="225"/>
      <c r="B5301" s="580"/>
      <c r="C5301" s="579"/>
      <c r="H5301" s="325"/>
    </row>
    <row r="5302" spans="1:8">
      <c r="A5302" s="225"/>
      <c r="B5302" s="580"/>
      <c r="C5302" s="579"/>
      <c r="H5302" s="325"/>
    </row>
    <row r="5303" spans="1:8">
      <c r="A5303" s="225"/>
      <c r="B5303" s="580"/>
      <c r="C5303" s="579"/>
      <c r="H5303" s="325"/>
    </row>
    <row r="5304" spans="1:8">
      <c r="A5304" s="225"/>
      <c r="B5304" s="580"/>
      <c r="C5304" s="579"/>
      <c r="H5304" s="325"/>
    </row>
    <row r="5305" spans="1:8">
      <c r="A5305" s="225"/>
      <c r="B5305" s="580"/>
      <c r="C5305" s="579"/>
      <c r="H5305" s="325"/>
    </row>
    <row r="5306" spans="1:8">
      <c r="A5306" s="225"/>
      <c r="B5306" s="580"/>
      <c r="C5306" s="579"/>
      <c r="H5306" s="325"/>
    </row>
    <row r="5307" spans="1:8">
      <c r="A5307" s="225"/>
      <c r="B5307" s="580"/>
      <c r="C5307" s="579"/>
      <c r="H5307" s="325"/>
    </row>
    <row r="5308" spans="1:8">
      <c r="A5308" s="225"/>
      <c r="B5308" s="580"/>
      <c r="C5308" s="579"/>
      <c r="H5308" s="325"/>
    </row>
    <row r="5309" spans="1:8">
      <c r="A5309" s="225"/>
      <c r="B5309" s="580"/>
      <c r="C5309" s="579"/>
      <c r="H5309" s="325"/>
    </row>
    <row r="5310" spans="1:8">
      <c r="A5310" s="225"/>
      <c r="B5310" s="580"/>
      <c r="C5310" s="579"/>
      <c r="H5310" s="325"/>
    </row>
    <row r="5311" spans="1:8">
      <c r="A5311" s="225"/>
      <c r="B5311" s="580"/>
      <c r="C5311" s="579"/>
      <c r="H5311" s="325"/>
    </row>
    <row r="5312" spans="1:8">
      <c r="A5312" s="225"/>
      <c r="B5312" s="580"/>
      <c r="C5312" s="579"/>
      <c r="H5312" s="325"/>
    </row>
    <row r="5313" spans="1:8">
      <c r="A5313" s="225"/>
      <c r="B5313" s="580"/>
      <c r="C5313" s="579"/>
      <c r="H5313" s="325"/>
    </row>
    <row r="5314" spans="1:8">
      <c r="A5314" s="225"/>
      <c r="B5314" s="580"/>
      <c r="C5314" s="579"/>
      <c r="H5314" s="325"/>
    </row>
    <row r="5315" spans="1:8">
      <c r="A5315" s="225"/>
      <c r="B5315" s="580"/>
      <c r="C5315" s="579"/>
      <c r="H5315" s="325"/>
    </row>
    <row r="5316" spans="1:8">
      <c r="A5316" s="225"/>
      <c r="B5316" s="580"/>
      <c r="C5316" s="579"/>
      <c r="H5316" s="325"/>
    </row>
    <row r="5317" spans="1:8">
      <c r="A5317" s="225"/>
      <c r="B5317" s="580"/>
      <c r="C5317" s="579"/>
      <c r="H5317" s="325"/>
    </row>
    <row r="5318" spans="1:8">
      <c r="A5318" s="225"/>
      <c r="B5318" s="580"/>
      <c r="C5318" s="579"/>
      <c r="H5318" s="325"/>
    </row>
    <row r="5319" spans="1:8">
      <c r="A5319" s="225"/>
      <c r="B5319" s="580"/>
      <c r="C5319" s="579"/>
      <c r="H5319" s="325"/>
    </row>
    <row r="5320" spans="1:8">
      <c r="A5320" s="225"/>
      <c r="B5320" s="580"/>
      <c r="C5320" s="579"/>
      <c r="H5320" s="325"/>
    </row>
    <row r="5321" spans="1:8">
      <c r="A5321" s="225"/>
      <c r="B5321" s="580"/>
      <c r="C5321" s="579"/>
      <c r="H5321" s="325"/>
    </row>
    <row r="5322" spans="1:8">
      <c r="A5322" s="225"/>
      <c r="B5322" s="580"/>
      <c r="C5322" s="579"/>
      <c r="H5322" s="325"/>
    </row>
    <row r="5323" spans="1:8">
      <c r="A5323" s="225"/>
      <c r="B5323" s="580"/>
      <c r="C5323" s="579"/>
      <c r="H5323" s="325"/>
    </row>
    <row r="5324" spans="1:8">
      <c r="A5324" s="225"/>
      <c r="B5324" s="580"/>
      <c r="C5324" s="579"/>
      <c r="H5324" s="325"/>
    </row>
    <row r="5325" spans="1:8">
      <c r="A5325" s="225"/>
      <c r="B5325" s="580"/>
      <c r="C5325" s="579"/>
      <c r="H5325" s="325"/>
    </row>
    <row r="5326" spans="1:8">
      <c r="A5326" s="225"/>
      <c r="B5326" s="580"/>
      <c r="C5326" s="579"/>
      <c r="H5326" s="325"/>
    </row>
    <row r="5327" spans="1:8">
      <c r="A5327" s="225"/>
      <c r="B5327" s="580"/>
      <c r="C5327" s="579"/>
      <c r="H5327" s="325"/>
    </row>
    <row r="5328" spans="1:8">
      <c r="A5328" s="225"/>
      <c r="B5328" s="580"/>
      <c r="C5328" s="579"/>
      <c r="H5328" s="325"/>
    </row>
    <row r="5329" spans="1:8">
      <c r="A5329" s="225"/>
      <c r="B5329" s="580"/>
      <c r="C5329" s="579"/>
      <c r="H5329" s="325"/>
    </row>
    <row r="5330" spans="1:8">
      <c r="A5330" s="225"/>
      <c r="B5330" s="580"/>
      <c r="C5330" s="579"/>
      <c r="H5330" s="325"/>
    </row>
    <row r="5331" spans="1:8">
      <c r="A5331" s="225"/>
      <c r="B5331" s="580"/>
      <c r="C5331" s="579"/>
      <c r="H5331" s="325"/>
    </row>
    <row r="5332" spans="1:8">
      <c r="A5332" s="225"/>
      <c r="B5332" s="580"/>
      <c r="C5332" s="579"/>
      <c r="H5332" s="325"/>
    </row>
    <row r="5333" spans="1:8">
      <c r="A5333" s="225"/>
      <c r="B5333" s="580"/>
      <c r="C5333" s="579"/>
      <c r="H5333" s="325"/>
    </row>
    <row r="5334" spans="1:8">
      <c r="A5334" s="225"/>
      <c r="B5334" s="580"/>
      <c r="C5334" s="579"/>
      <c r="H5334" s="325"/>
    </row>
    <row r="5335" spans="1:8">
      <c r="A5335" s="225"/>
      <c r="B5335" s="580"/>
      <c r="C5335" s="579"/>
      <c r="H5335" s="325"/>
    </row>
    <row r="5336" spans="1:8">
      <c r="A5336" s="225"/>
      <c r="B5336" s="580"/>
      <c r="C5336" s="579"/>
      <c r="H5336" s="325"/>
    </row>
    <row r="5337" spans="1:8">
      <c r="A5337" s="225"/>
      <c r="B5337" s="580"/>
      <c r="C5337" s="579"/>
      <c r="H5337" s="325"/>
    </row>
    <row r="5338" spans="1:8">
      <c r="A5338" s="225"/>
      <c r="B5338" s="580"/>
      <c r="C5338" s="579"/>
      <c r="H5338" s="325"/>
    </row>
    <row r="5339" spans="1:8">
      <c r="A5339" s="225"/>
      <c r="B5339" s="580"/>
      <c r="C5339" s="579"/>
      <c r="H5339" s="325"/>
    </row>
    <row r="5340" spans="1:8">
      <c r="A5340" s="225"/>
      <c r="B5340" s="580"/>
      <c r="C5340" s="579"/>
      <c r="H5340" s="325"/>
    </row>
    <row r="5341" spans="1:8">
      <c r="A5341" s="225"/>
      <c r="B5341" s="580"/>
      <c r="C5341" s="579"/>
      <c r="H5341" s="325"/>
    </row>
    <row r="5342" spans="1:8">
      <c r="A5342" s="225"/>
      <c r="B5342" s="580"/>
      <c r="C5342" s="579"/>
      <c r="H5342" s="325"/>
    </row>
    <row r="5343" spans="1:8">
      <c r="A5343" s="225"/>
      <c r="B5343" s="580"/>
      <c r="C5343" s="579"/>
      <c r="H5343" s="325"/>
    </row>
    <row r="5344" spans="1:8">
      <c r="A5344" s="225"/>
      <c r="B5344" s="580"/>
      <c r="C5344" s="579"/>
      <c r="H5344" s="325"/>
    </row>
    <row r="5345" spans="1:8">
      <c r="A5345" s="225"/>
      <c r="B5345" s="580"/>
      <c r="C5345" s="579"/>
      <c r="H5345" s="325"/>
    </row>
    <row r="5346" spans="1:8">
      <c r="A5346" s="225"/>
      <c r="B5346" s="580"/>
      <c r="C5346" s="579"/>
      <c r="H5346" s="325"/>
    </row>
    <row r="5347" spans="1:8">
      <c r="A5347" s="225"/>
      <c r="B5347" s="580"/>
      <c r="C5347" s="579"/>
      <c r="H5347" s="325"/>
    </row>
    <row r="5348" spans="1:8">
      <c r="A5348" s="225"/>
      <c r="B5348" s="580"/>
      <c r="C5348" s="579"/>
      <c r="H5348" s="325"/>
    </row>
    <row r="5349" spans="1:8">
      <c r="A5349" s="225"/>
      <c r="B5349" s="580"/>
      <c r="C5349" s="579"/>
      <c r="H5349" s="325"/>
    </row>
    <row r="5350" spans="1:8">
      <c r="A5350" s="225"/>
      <c r="B5350" s="580"/>
      <c r="C5350" s="579"/>
      <c r="H5350" s="325"/>
    </row>
    <row r="5351" spans="1:8">
      <c r="A5351" s="225"/>
      <c r="B5351" s="580"/>
      <c r="C5351" s="579"/>
      <c r="H5351" s="325"/>
    </row>
    <row r="5352" spans="1:8">
      <c r="A5352" s="225"/>
      <c r="B5352" s="580"/>
      <c r="C5352" s="579"/>
      <c r="H5352" s="325"/>
    </row>
    <row r="5353" spans="1:8">
      <c r="A5353" s="225"/>
      <c r="B5353" s="580"/>
      <c r="C5353" s="579"/>
      <c r="H5353" s="325"/>
    </row>
    <row r="5354" spans="1:8">
      <c r="A5354" s="225"/>
      <c r="B5354" s="580"/>
      <c r="C5354" s="579"/>
      <c r="H5354" s="325"/>
    </row>
    <row r="5355" spans="1:8">
      <c r="A5355" s="225"/>
      <c r="B5355" s="580"/>
      <c r="C5355" s="579"/>
      <c r="H5355" s="325"/>
    </row>
    <row r="5356" spans="1:8">
      <c r="A5356" s="225"/>
      <c r="B5356" s="580"/>
      <c r="C5356" s="579"/>
      <c r="H5356" s="325"/>
    </row>
    <row r="5357" spans="1:8">
      <c r="A5357" s="225"/>
      <c r="B5357" s="580"/>
      <c r="C5357" s="579"/>
      <c r="H5357" s="325"/>
    </row>
    <row r="5358" spans="1:8">
      <c r="A5358" s="225"/>
      <c r="B5358" s="580"/>
      <c r="C5358" s="579"/>
      <c r="H5358" s="325"/>
    </row>
    <row r="5359" spans="1:8">
      <c r="A5359" s="225"/>
      <c r="B5359" s="580"/>
      <c r="C5359" s="579"/>
      <c r="H5359" s="325"/>
    </row>
    <row r="5360" spans="1:8">
      <c r="A5360" s="225"/>
      <c r="B5360" s="580"/>
      <c r="C5360" s="579"/>
      <c r="H5360" s="325"/>
    </row>
    <row r="5361" spans="1:8">
      <c r="A5361" s="225"/>
      <c r="B5361" s="580"/>
      <c r="C5361" s="579"/>
      <c r="H5361" s="325"/>
    </row>
    <row r="5362" spans="1:8">
      <c r="A5362" s="225"/>
      <c r="B5362" s="580"/>
      <c r="C5362" s="579"/>
      <c r="H5362" s="325"/>
    </row>
    <row r="5363" spans="1:8">
      <c r="A5363" s="225"/>
      <c r="B5363" s="580"/>
      <c r="C5363" s="579"/>
      <c r="H5363" s="325"/>
    </row>
    <row r="5364" spans="1:8">
      <c r="A5364" s="225"/>
      <c r="B5364" s="580"/>
      <c r="C5364" s="579"/>
      <c r="H5364" s="325"/>
    </row>
    <row r="5365" spans="1:8">
      <c r="A5365" s="225"/>
      <c r="B5365" s="580"/>
      <c r="C5365" s="579"/>
      <c r="H5365" s="325"/>
    </row>
    <row r="5366" spans="1:8">
      <c r="A5366" s="225"/>
      <c r="B5366" s="580"/>
      <c r="C5366" s="579"/>
      <c r="H5366" s="325"/>
    </row>
    <row r="5367" spans="1:8">
      <c r="A5367" s="225"/>
      <c r="B5367" s="580"/>
      <c r="C5367" s="579"/>
      <c r="H5367" s="325"/>
    </row>
    <row r="5368" spans="1:8">
      <c r="A5368" s="225"/>
      <c r="B5368" s="580"/>
      <c r="C5368" s="579"/>
      <c r="H5368" s="325"/>
    </row>
    <row r="5369" spans="1:8">
      <c r="A5369" s="225"/>
      <c r="B5369" s="580"/>
      <c r="C5369" s="579"/>
      <c r="H5369" s="325"/>
    </row>
    <row r="5370" spans="1:8">
      <c r="A5370" s="225"/>
      <c r="B5370" s="580"/>
      <c r="C5370" s="579"/>
      <c r="H5370" s="325"/>
    </row>
    <row r="5371" spans="1:8">
      <c r="A5371" s="225"/>
      <c r="B5371" s="580"/>
      <c r="C5371" s="579"/>
      <c r="H5371" s="325"/>
    </row>
    <row r="5372" spans="1:8">
      <c r="A5372" s="225"/>
      <c r="B5372" s="580"/>
      <c r="C5372" s="579"/>
      <c r="H5372" s="325"/>
    </row>
    <row r="5373" spans="1:8">
      <c r="A5373" s="225"/>
      <c r="B5373" s="580"/>
      <c r="C5373" s="579"/>
      <c r="H5373" s="325"/>
    </row>
    <row r="5374" spans="1:8">
      <c r="A5374" s="225"/>
      <c r="B5374" s="580"/>
      <c r="C5374" s="579"/>
      <c r="H5374" s="325"/>
    </row>
    <row r="5375" spans="1:8">
      <c r="A5375" s="225"/>
      <c r="B5375" s="580"/>
      <c r="C5375" s="579"/>
      <c r="H5375" s="325"/>
    </row>
    <row r="5376" spans="1:8">
      <c r="A5376" s="225"/>
      <c r="B5376" s="580"/>
      <c r="C5376" s="579"/>
      <c r="H5376" s="325"/>
    </row>
    <row r="5377" spans="1:8">
      <c r="A5377" s="225"/>
      <c r="B5377" s="580"/>
      <c r="C5377" s="579"/>
      <c r="H5377" s="325"/>
    </row>
    <row r="5378" spans="1:8">
      <c r="A5378" s="225"/>
      <c r="B5378" s="580"/>
      <c r="C5378" s="579"/>
      <c r="H5378" s="325"/>
    </row>
    <row r="5379" spans="1:8">
      <c r="A5379" s="225"/>
      <c r="B5379" s="580"/>
      <c r="C5379" s="579"/>
      <c r="H5379" s="325"/>
    </row>
    <row r="5380" spans="1:8">
      <c r="A5380" s="225"/>
      <c r="B5380" s="580"/>
      <c r="C5380" s="579"/>
      <c r="H5380" s="325"/>
    </row>
    <row r="5381" spans="1:8">
      <c r="A5381" s="225"/>
      <c r="B5381" s="580"/>
      <c r="C5381" s="579"/>
      <c r="H5381" s="325"/>
    </row>
    <row r="5382" spans="1:8">
      <c r="A5382" s="225"/>
      <c r="B5382" s="580"/>
      <c r="C5382" s="579"/>
      <c r="H5382" s="325"/>
    </row>
    <row r="5383" spans="1:8">
      <c r="A5383" s="225"/>
      <c r="B5383" s="580"/>
      <c r="C5383" s="579"/>
      <c r="H5383" s="325"/>
    </row>
    <row r="5384" spans="1:8">
      <c r="A5384" s="225"/>
      <c r="B5384" s="580"/>
      <c r="C5384" s="579"/>
      <c r="H5384" s="325"/>
    </row>
    <row r="5385" spans="1:8">
      <c r="A5385" s="225"/>
      <c r="B5385" s="580"/>
      <c r="C5385" s="579"/>
      <c r="H5385" s="325"/>
    </row>
    <row r="5386" spans="1:8">
      <c r="A5386" s="225"/>
      <c r="B5386" s="580"/>
      <c r="C5386" s="579"/>
      <c r="H5386" s="325"/>
    </row>
    <row r="5387" spans="1:8">
      <c r="A5387" s="225"/>
      <c r="B5387" s="580"/>
      <c r="C5387" s="579"/>
      <c r="H5387" s="325"/>
    </row>
    <row r="5388" spans="1:8">
      <c r="A5388" s="225"/>
      <c r="B5388" s="580"/>
      <c r="C5388" s="579"/>
      <c r="H5388" s="325"/>
    </row>
    <row r="5389" spans="1:8">
      <c r="A5389" s="225"/>
      <c r="B5389" s="580"/>
      <c r="C5389" s="579"/>
      <c r="H5389" s="325"/>
    </row>
    <row r="5390" spans="1:8">
      <c r="A5390" s="225"/>
      <c r="B5390" s="580"/>
      <c r="C5390" s="579"/>
      <c r="H5390" s="325"/>
    </row>
    <row r="5391" spans="1:8">
      <c r="A5391" s="225"/>
      <c r="B5391" s="580"/>
      <c r="C5391" s="579"/>
      <c r="H5391" s="325"/>
    </row>
    <row r="5392" spans="1:8">
      <c r="A5392" s="225"/>
      <c r="B5392" s="580"/>
      <c r="C5392" s="579"/>
      <c r="H5392" s="325"/>
    </row>
    <row r="5393" spans="1:8">
      <c r="A5393" s="225"/>
      <c r="B5393" s="580"/>
      <c r="C5393" s="579"/>
      <c r="H5393" s="325"/>
    </row>
    <row r="5394" spans="1:8">
      <c r="A5394" s="225"/>
      <c r="B5394" s="580"/>
      <c r="C5394" s="579"/>
      <c r="H5394" s="325"/>
    </row>
    <row r="5395" spans="1:8">
      <c r="A5395" s="225"/>
      <c r="B5395" s="580"/>
      <c r="C5395" s="579"/>
      <c r="H5395" s="325"/>
    </row>
    <row r="5396" spans="1:8">
      <c r="A5396" s="225"/>
      <c r="B5396" s="580"/>
      <c r="C5396" s="579"/>
      <c r="H5396" s="325"/>
    </row>
    <row r="5397" spans="1:8">
      <c r="A5397" s="225"/>
      <c r="B5397" s="580"/>
      <c r="C5397" s="579"/>
      <c r="H5397" s="325"/>
    </row>
    <row r="5398" spans="1:8">
      <c r="A5398" s="225"/>
      <c r="B5398" s="580"/>
      <c r="C5398" s="579"/>
      <c r="H5398" s="325"/>
    </row>
    <row r="5399" spans="1:8">
      <c r="A5399" s="225"/>
      <c r="B5399" s="580"/>
      <c r="C5399" s="579"/>
      <c r="H5399" s="325"/>
    </row>
    <row r="5400" spans="1:8">
      <c r="A5400" s="225"/>
      <c r="B5400" s="580"/>
      <c r="C5400" s="579"/>
      <c r="H5400" s="325"/>
    </row>
    <row r="5401" spans="1:8">
      <c r="A5401" s="225"/>
      <c r="B5401" s="580"/>
      <c r="C5401" s="579"/>
      <c r="H5401" s="325"/>
    </row>
    <row r="5402" spans="1:8">
      <c r="A5402" s="225"/>
      <c r="B5402" s="580"/>
      <c r="C5402" s="579"/>
      <c r="H5402" s="325"/>
    </row>
    <row r="5403" spans="1:8">
      <c r="A5403" s="225"/>
      <c r="B5403" s="580"/>
      <c r="C5403" s="579"/>
      <c r="H5403" s="325"/>
    </row>
    <row r="5404" spans="1:8">
      <c r="A5404" s="225"/>
      <c r="B5404" s="580"/>
      <c r="C5404" s="579"/>
      <c r="H5404" s="325"/>
    </row>
    <row r="5405" spans="1:8">
      <c r="A5405" s="225"/>
      <c r="B5405" s="580"/>
      <c r="C5405" s="579"/>
      <c r="H5405" s="325"/>
    </row>
    <row r="5406" spans="1:8">
      <c r="A5406" s="225"/>
      <c r="B5406" s="580"/>
      <c r="C5406" s="579"/>
      <c r="H5406" s="325"/>
    </row>
    <row r="5407" spans="1:8">
      <c r="A5407" s="225"/>
      <c r="B5407" s="580"/>
      <c r="C5407" s="579"/>
      <c r="H5407" s="325"/>
    </row>
    <row r="5408" spans="1:8">
      <c r="A5408" s="225"/>
      <c r="B5408" s="580"/>
      <c r="C5408" s="579"/>
      <c r="H5408" s="325"/>
    </row>
    <row r="5409" spans="1:8">
      <c r="A5409" s="225"/>
      <c r="B5409" s="580"/>
      <c r="C5409" s="579"/>
      <c r="H5409" s="325"/>
    </row>
    <row r="5410" spans="1:8">
      <c r="A5410" s="225"/>
      <c r="B5410" s="580"/>
      <c r="C5410" s="579"/>
      <c r="H5410" s="325"/>
    </row>
    <row r="5411" spans="1:8">
      <c r="A5411" s="225"/>
      <c r="B5411" s="580"/>
      <c r="C5411" s="579"/>
      <c r="H5411" s="325"/>
    </row>
    <row r="5412" spans="1:8">
      <c r="A5412" s="225"/>
      <c r="B5412" s="580"/>
      <c r="C5412" s="579"/>
      <c r="H5412" s="325"/>
    </row>
    <row r="5413" spans="1:8">
      <c r="A5413" s="225"/>
      <c r="B5413" s="580"/>
      <c r="C5413" s="579"/>
      <c r="H5413" s="325"/>
    </row>
    <row r="5414" spans="1:8">
      <c r="A5414" s="225"/>
      <c r="B5414" s="580"/>
      <c r="C5414" s="579"/>
      <c r="H5414" s="325"/>
    </row>
    <row r="5415" spans="1:8">
      <c r="A5415" s="225"/>
      <c r="B5415" s="580"/>
      <c r="C5415" s="579"/>
      <c r="H5415" s="325"/>
    </row>
    <row r="5416" spans="1:8">
      <c r="A5416" s="225"/>
      <c r="B5416" s="580"/>
      <c r="C5416" s="579"/>
      <c r="H5416" s="325"/>
    </row>
    <row r="5417" spans="1:8">
      <c r="A5417" s="225"/>
      <c r="B5417" s="580"/>
      <c r="C5417" s="579"/>
      <c r="H5417" s="325"/>
    </row>
    <row r="5418" spans="1:8">
      <c r="A5418" s="225"/>
      <c r="B5418" s="580"/>
      <c r="C5418" s="579"/>
      <c r="H5418" s="325"/>
    </row>
    <row r="5419" spans="1:8">
      <c r="A5419" s="225"/>
      <c r="B5419" s="580"/>
      <c r="C5419" s="579"/>
      <c r="H5419" s="325"/>
    </row>
    <row r="5420" spans="1:8">
      <c r="A5420" s="225"/>
      <c r="B5420" s="580"/>
      <c r="C5420" s="579"/>
      <c r="H5420" s="325"/>
    </row>
    <row r="5421" spans="1:8">
      <c r="A5421" s="225"/>
      <c r="B5421" s="580"/>
      <c r="C5421" s="579"/>
      <c r="H5421" s="325"/>
    </row>
    <row r="5422" spans="1:8">
      <c r="A5422" s="225"/>
      <c r="B5422" s="580"/>
      <c r="C5422" s="579"/>
      <c r="H5422" s="325"/>
    </row>
    <row r="5423" spans="1:8">
      <c r="A5423" s="225"/>
      <c r="B5423" s="580"/>
      <c r="C5423" s="579"/>
      <c r="H5423" s="325"/>
    </row>
    <row r="5424" spans="1:8">
      <c r="A5424" s="225"/>
      <c r="B5424" s="580"/>
      <c r="C5424" s="579"/>
      <c r="H5424" s="325"/>
    </row>
    <row r="5425" spans="1:8">
      <c r="A5425" s="225"/>
      <c r="B5425" s="580"/>
      <c r="C5425" s="579"/>
      <c r="H5425" s="325"/>
    </row>
    <row r="5426" spans="1:8">
      <c r="A5426" s="225"/>
      <c r="B5426" s="580"/>
      <c r="C5426" s="579"/>
      <c r="H5426" s="325"/>
    </row>
    <row r="5427" spans="1:8">
      <c r="A5427" s="225"/>
      <c r="B5427" s="580"/>
      <c r="C5427" s="579"/>
      <c r="H5427" s="325"/>
    </row>
    <row r="5428" spans="1:8">
      <c r="A5428" s="225"/>
      <c r="B5428" s="580"/>
      <c r="C5428" s="579"/>
      <c r="H5428" s="325"/>
    </row>
    <row r="5429" spans="1:8">
      <c r="A5429" s="225"/>
      <c r="B5429" s="580"/>
      <c r="C5429" s="579"/>
      <c r="H5429" s="325"/>
    </row>
    <row r="5430" spans="1:8">
      <c r="A5430" s="225"/>
      <c r="B5430" s="580"/>
      <c r="C5430" s="579"/>
      <c r="H5430" s="325"/>
    </row>
    <row r="5431" spans="1:8">
      <c r="A5431" s="225"/>
      <c r="B5431" s="580"/>
      <c r="C5431" s="579"/>
      <c r="H5431" s="325"/>
    </row>
    <row r="5432" spans="1:8">
      <c r="A5432" s="225"/>
      <c r="B5432" s="580"/>
      <c r="C5432" s="579"/>
      <c r="H5432" s="325"/>
    </row>
    <row r="5433" spans="1:8">
      <c r="A5433" s="225"/>
      <c r="B5433" s="580"/>
      <c r="C5433" s="579"/>
      <c r="H5433" s="325"/>
    </row>
    <row r="5434" spans="1:8">
      <c r="A5434" s="225"/>
      <c r="B5434" s="580"/>
      <c r="C5434" s="579"/>
      <c r="H5434" s="325"/>
    </row>
    <row r="5435" spans="1:8">
      <c r="A5435" s="225"/>
      <c r="B5435" s="580"/>
      <c r="C5435" s="579"/>
      <c r="H5435" s="325"/>
    </row>
    <row r="5436" spans="1:8">
      <c r="A5436" s="225"/>
      <c r="B5436" s="580"/>
      <c r="C5436" s="579"/>
      <c r="H5436" s="325"/>
    </row>
    <row r="5437" spans="1:8">
      <c r="A5437" s="225"/>
      <c r="B5437" s="580"/>
      <c r="C5437" s="579"/>
      <c r="H5437" s="325"/>
    </row>
    <row r="5438" spans="1:8">
      <c r="A5438" s="225"/>
      <c r="B5438" s="580"/>
      <c r="C5438" s="579"/>
      <c r="H5438" s="325"/>
    </row>
    <row r="5439" spans="1:8">
      <c r="A5439" s="225"/>
      <c r="B5439" s="580"/>
      <c r="C5439" s="579"/>
      <c r="H5439" s="325"/>
    </row>
    <row r="5440" spans="1:8">
      <c r="A5440" s="225"/>
      <c r="B5440" s="580"/>
      <c r="C5440" s="579"/>
      <c r="H5440" s="325"/>
    </row>
    <row r="5441" spans="1:8">
      <c r="A5441" s="225"/>
      <c r="B5441" s="580"/>
      <c r="C5441" s="579"/>
      <c r="H5441" s="325"/>
    </row>
    <row r="5442" spans="1:8">
      <c r="A5442" s="225"/>
      <c r="B5442" s="580"/>
      <c r="C5442" s="579"/>
      <c r="H5442" s="325"/>
    </row>
    <row r="5443" spans="1:8">
      <c r="A5443" s="225"/>
      <c r="B5443" s="580"/>
      <c r="C5443" s="579"/>
      <c r="H5443" s="325"/>
    </row>
    <row r="5444" spans="1:8">
      <c r="A5444" s="225"/>
      <c r="B5444" s="580"/>
      <c r="C5444" s="579"/>
      <c r="H5444" s="325"/>
    </row>
    <row r="5445" spans="1:8">
      <c r="A5445" s="225"/>
      <c r="B5445" s="580"/>
      <c r="C5445" s="579"/>
      <c r="H5445" s="325"/>
    </row>
    <row r="5446" spans="1:8">
      <c r="A5446" s="225"/>
      <c r="B5446" s="580"/>
      <c r="C5446" s="579"/>
      <c r="H5446" s="325"/>
    </row>
    <row r="5447" spans="1:8">
      <c r="A5447" s="225"/>
      <c r="B5447" s="580"/>
      <c r="C5447" s="579"/>
      <c r="H5447" s="325"/>
    </row>
    <row r="5448" spans="1:8">
      <c r="A5448" s="225"/>
      <c r="B5448" s="580"/>
      <c r="C5448" s="579"/>
      <c r="H5448" s="325"/>
    </row>
    <row r="5449" spans="1:8">
      <c r="A5449" s="225"/>
      <c r="B5449" s="580"/>
      <c r="C5449" s="579"/>
      <c r="H5449" s="325"/>
    </row>
    <row r="5450" spans="1:8">
      <c r="A5450" s="225"/>
      <c r="B5450" s="580"/>
      <c r="C5450" s="579"/>
      <c r="H5450" s="325"/>
    </row>
    <row r="5451" spans="1:8">
      <c r="A5451" s="225"/>
      <c r="B5451" s="580"/>
      <c r="C5451" s="579"/>
      <c r="H5451" s="325"/>
    </row>
    <row r="5452" spans="1:8">
      <c r="A5452" s="225"/>
      <c r="B5452" s="580"/>
      <c r="C5452" s="579"/>
      <c r="H5452" s="325"/>
    </row>
    <row r="5453" spans="1:8">
      <c r="A5453" s="225"/>
      <c r="B5453" s="580"/>
      <c r="C5453" s="579"/>
      <c r="H5453" s="325"/>
    </row>
    <row r="5454" spans="1:8">
      <c r="A5454" s="225"/>
      <c r="B5454" s="580"/>
      <c r="C5454" s="579"/>
      <c r="H5454" s="325"/>
    </row>
    <row r="5455" spans="1:8">
      <c r="A5455" s="225"/>
      <c r="B5455" s="580"/>
      <c r="C5455" s="579"/>
      <c r="H5455" s="325"/>
    </row>
    <row r="5456" spans="1:8">
      <c r="A5456" s="225"/>
      <c r="B5456" s="580"/>
      <c r="C5456" s="579"/>
      <c r="H5456" s="325"/>
    </row>
    <row r="5457" spans="1:8">
      <c r="A5457" s="225"/>
      <c r="B5457" s="580"/>
      <c r="C5457" s="579"/>
      <c r="H5457" s="325"/>
    </row>
    <row r="5458" spans="1:8">
      <c r="A5458" s="225"/>
      <c r="B5458" s="580"/>
      <c r="C5458" s="579"/>
      <c r="H5458" s="325"/>
    </row>
    <row r="5459" spans="1:8">
      <c r="A5459" s="225"/>
      <c r="B5459" s="580"/>
      <c r="C5459" s="579"/>
      <c r="H5459" s="325"/>
    </row>
    <row r="5460" spans="1:8">
      <c r="A5460" s="225"/>
      <c r="B5460" s="580"/>
      <c r="C5460" s="579"/>
      <c r="H5460" s="325"/>
    </row>
    <row r="5461" spans="1:8">
      <c r="A5461" s="225"/>
      <c r="B5461" s="580"/>
      <c r="C5461" s="579"/>
      <c r="H5461" s="325"/>
    </row>
    <row r="5462" spans="1:8">
      <c r="A5462" s="225"/>
      <c r="B5462" s="580"/>
      <c r="C5462" s="579"/>
      <c r="H5462" s="325"/>
    </row>
    <row r="5463" spans="1:8">
      <c r="A5463" s="225"/>
      <c r="B5463" s="580"/>
      <c r="C5463" s="579"/>
      <c r="H5463" s="325"/>
    </row>
    <row r="5464" spans="1:8">
      <c r="A5464" s="225"/>
      <c r="B5464" s="580"/>
      <c r="C5464" s="579"/>
      <c r="H5464" s="325"/>
    </row>
    <row r="5465" spans="1:8">
      <c r="A5465" s="225"/>
      <c r="B5465" s="580"/>
      <c r="C5465" s="579"/>
      <c r="H5465" s="325"/>
    </row>
    <row r="5466" spans="1:8">
      <c r="A5466" s="225"/>
      <c r="B5466" s="580"/>
      <c r="C5466" s="579"/>
      <c r="H5466" s="325"/>
    </row>
    <row r="5467" spans="1:8">
      <c r="A5467" s="225"/>
      <c r="B5467" s="580"/>
      <c r="C5467" s="579"/>
      <c r="H5467" s="325"/>
    </row>
    <row r="5468" spans="1:8">
      <c r="A5468" s="225"/>
      <c r="B5468" s="580"/>
      <c r="C5468" s="579"/>
      <c r="H5468" s="325"/>
    </row>
    <row r="5469" spans="1:8">
      <c r="A5469" s="225"/>
      <c r="B5469" s="580"/>
      <c r="C5469" s="579"/>
      <c r="H5469" s="325"/>
    </row>
    <row r="5470" spans="1:8">
      <c r="A5470" s="225"/>
      <c r="B5470" s="580"/>
      <c r="C5470" s="579"/>
      <c r="H5470" s="325"/>
    </row>
    <row r="5471" spans="1:8">
      <c r="A5471" s="225"/>
      <c r="B5471" s="580"/>
      <c r="C5471" s="579"/>
      <c r="H5471" s="325"/>
    </row>
    <row r="5472" spans="1:8">
      <c r="A5472" s="225"/>
      <c r="B5472" s="580"/>
      <c r="C5472" s="579"/>
      <c r="H5472" s="325"/>
    </row>
    <row r="5473" spans="1:8">
      <c r="A5473" s="225"/>
      <c r="B5473" s="580"/>
      <c r="C5473" s="579"/>
      <c r="H5473" s="325"/>
    </row>
    <row r="5474" spans="1:8">
      <c r="A5474" s="225"/>
      <c r="B5474" s="580"/>
      <c r="C5474" s="579"/>
      <c r="H5474" s="325"/>
    </row>
    <row r="5475" spans="1:8">
      <c r="A5475" s="225"/>
      <c r="B5475" s="580"/>
      <c r="C5475" s="579"/>
      <c r="H5475" s="325"/>
    </row>
    <row r="5476" spans="1:8">
      <c r="A5476" s="225"/>
      <c r="B5476" s="580"/>
      <c r="C5476" s="579"/>
      <c r="H5476" s="325"/>
    </row>
    <row r="5477" spans="1:8">
      <c r="A5477" s="225"/>
      <c r="B5477" s="580"/>
      <c r="C5477" s="579"/>
      <c r="H5477" s="325"/>
    </row>
    <row r="5478" spans="1:8">
      <c r="A5478" s="225"/>
      <c r="B5478" s="580"/>
      <c r="C5478" s="579"/>
      <c r="H5478" s="325"/>
    </row>
    <row r="5479" spans="1:8">
      <c r="A5479" s="225"/>
      <c r="B5479" s="580"/>
      <c r="C5479" s="579"/>
      <c r="H5479" s="325"/>
    </row>
    <row r="5480" spans="1:8">
      <c r="A5480" s="225"/>
      <c r="B5480" s="580"/>
      <c r="C5480" s="579"/>
      <c r="H5480" s="325"/>
    </row>
    <row r="5481" spans="1:8">
      <c r="A5481" s="225"/>
      <c r="B5481" s="580"/>
      <c r="C5481" s="579"/>
      <c r="H5481" s="325"/>
    </row>
    <row r="5482" spans="1:8">
      <c r="A5482" s="225"/>
      <c r="B5482" s="580"/>
      <c r="C5482" s="579"/>
      <c r="H5482" s="325"/>
    </row>
    <row r="5483" spans="1:8">
      <c r="A5483" s="225"/>
      <c r="B5483" s="580"/>
      <c r="C5483" s="579"/>
      <c r="H5483" s="325"/>
    </row>
    <row r="5484" spans="1:8">
      <c r="A5484" s="225"/>
      <c r="B5484" s="580"/>
      <c r="C5484" s="579"/>
      <c r="H5484" s="325"/>
    </row>
    <row r="5485" spans="1:8">
      <c r="A5485" s="225"/>
      <c r="B5485" s="580"/>
      <c r="C5485" s="579"/>
      <c r="H5485" s="325"/>
    </row>
    <row r="5486" spans="1:8">
      <c r="A5486" s="225"/>
      <c r="B5486" s="580"/>
      <c r="C5486" s="579"/>
      <c r="H5486" s="325"/>
    </row>
    <row r="5487" spans="1:8">
      <c r="A5487" s="225"/>
      <c r="B5487" s="580"/>
      <c r="C5487" s="579"/>
      <c r="H5487" s="325"/>
    </row>
    <row r="5488" spans="1:8">
      <c r="A5488" s="225"/>
      <c r="B5488" s="580"/>
      <c r="C5488" s="579"/>
      <c r="H5488" s="325"/>
    </row>
    <row r="5489" spans="1:8">
      <c r="A5489" s="225"/>
      <c r="B5489" s="580"/>
      <c r="C5489" s="579"/>
      <c r="H5489" s="325"/>
    </row>
    <row r="5490" spans="1:8">
      <c r="A5490" s="225"/>
      <c r="B5490" s="580"/>
      <c r="C5490" s="579"/>
      <c r="H5490" s="325"/>
    </row>
    <row r="5491" spans="1:8">
      <c r="A5491" s="225"/>
      <c r="B5491" s="580"/>
      <c r="C5491" s="579"/>
      <c r="H5491" s="325"/>
    </row>
    <row r="5492" spans="1:8">
      <c r="A5492" s="225"/>
      <c r="B5492" s="580"/>
      <c r="C5492" s="579"/>
      <c r="H5492" s="325"/>
    </row>
    <row r="5493" spans="1:8">
      <c r="A5493" s="225"/>
      <c r="B5493" s="580"/>
      <c r="C5493" s="579"/>
      <c r="H5493" s="325"/>
    </row>
    <row r="5494" spans="1:8">
      <c r="A5494" s="225"/>
      <c r="B5494" s="580"/>
      <c r="C5494" s="579"/>
      <c r="H5494" s="325"/>
    </row>
    <row r="5495" spans="1:8">
      <c r="A5495" s="225"/>
      <c r="B5495" s="580"/>
      <c r="C5495" s="579"/>
      <c r="H5495" s="325"/>
    </row>
    <row r="5496" spans="1:8">
      <c r="A5496" s="225"/>
      <c r="B5496" s="580"/>
      <c r="C5496" s="579"/>
      <c r="H5496" s="325"/>
    </row>
    <row r="5497" spans="1:8">
      <c r="A5497" s="225"/>
      <c r="B5497" s="580"/>
      <c r="C5497" s="579"/>
      <c r="H5497" s="325"/>
    </row>
    <row r="5498" spans="1:8">
      <c r="A5498" s="225"/>
      <c r="B5498" s="580"/>
      <c r="C5498" s="579"/>
      <c r="H5498" s="325"/>
    </row>
    <row r="5499" spans="1:8">
      <c r="A5499" s="225"/>
      <c r="B5499" s="580"/>
      <c r="C5499" s="579"/>
      <c r="H5499" s="325"/>
    </row>
    <row r="5500" spans="1:8">
      <c r="A5500" s="225"/>
      <c r="B5500" s="580"/>
      <c r="C5500" s="579"/>
      <c r="H5500" s="325"/>
    </row>
    <row r="5501" spans="1:8">
      <c r="A5501" s="225"/>
      <c r="B5501" s="580"/>
      <c r="C5501" s="579"/>
      <c r="H5501" s="325"/>
    </row>
    <row r="5502" spans="1:8">
      <c r="A5502" s="225"/>
      <c r="B5502" s="580"/>
      <c r="C5502" s="579"/>
      <c r="H5502" s="325"/>
    </row>
    <row r="5503" spans="1:8">
      <c r="A5503" s="225"/>
      <c r="B5503" s="580"/>
      <c r="C5503" s="579"/>
      <c r="H5503" s="325"/>
    </row>
    <row r="5504" spans="1:8">
      <c r="A5504" s="225"/>
      <c r="B5504" s="580"/>
      <c r="C5504" s="579"/>
      <c r="H5504" s="325"/>
    </row>
    <row r="5505" spans="1:8">
      <c r="A5505" s="225"/>
      <c r="B5505" s="580"/>
      <c r="C5505" s="579"/>
      <c r="H5505" s="325"/>
    </row>
    <row r="5506" spans="1:8">
      <c r="A5506" s="225"/>
      <c r="B5506" s="580"/>
      <c r="C5506" s="579"/>
      <c r="H5506" s="325"/>
    </row>
    <row r="5507" spans="1:8">
      <c r="A5507" s="225"/>
      <c r="B5507" s="580"/>
      <c r="C5507" s="579"/>
      <c r="H5507" s="325"/>
    </row>
    <row r="5508" spans="1:8">
      <c r="A5508" s="225"/>
      <c r="B5508" s="580"/>
      <c r="C5508" s="579"/>
      <c r="H5508" s="325"/>
    </row>
    <row r="5509" spans="1:8">
      <c r="A5509" s="225"/>
      <c r="B5509" s="580"/>
      <c r="C5509" s="579"/>
      <c r="H5509" s="325"/>
    </row>
    <row r="5510" spans="1:8">
      <c r="A5510" s="225"/>
      <c r="B5510" s="580"/>
      <c r="C5510" s="579"/>
      <c r="H5510" s="325"/>
    </row>
    <row r="5511" spans="1:8">
      <c r="A5511" s="225"/>
      <c r="B5511" s="580"/>
      <c r="C5511" s="579"/>
      <c r="H5511" s="325"/>
    </row>
    <row r="5512" spans="1:8">
      <c r="A5512" s="225"/>
      <c r="B5512" s="580"/>
      <c r="C5512" s="579"/>
      <c r="H5512" s="325"/>
    </row>
    <row r="5513" spans="1:8">
      <c r="A5513" s="225"/>
      <c r="B5513" s="580"/>
      <c r="C5513" s="579"/>
      <c r="H5513" s="325"/>
    </row>
    <row r="5514" spans="1:8">
      <c r="A5514" s="225"/>
      <c r="B5514" s="580"/>
      <c r="C5514" s="579"/>
      <c r="H5514" s="325"/>
    </row>
    <row r="5515" spans="1:8">
      <c r="A5515" s="225"/>
      <c r="B5515" s="580"/>
      <c r="C5515" s="579"/>
      <c r="H5515" s="325"/>
    </row>
    <row r="5516" spans="1:8">
      <c r="A5516" s="225"/>
      <c r="B5516" s="580"/>
      <c r="C5516" s="579"/>
      <c r="H5516" s="325"/>
    </row>
    <row r="5517" spans="1:8">
      <c r="A5517" s="225"/>
      <c r="B5517" s="580"/>
      <c r="C5517" s="579"/>
      <c r="H5517" s="325"/>
    </row>
    <row r="5518" spans="1:8">
      <c r="A5518" s="225"/>
      <c r="B5518" s="580"/>
      <c r="C5518" s="579"/>
      <c r="H5518" s="325"/>
    </row>
    <row r="5519" spans="1:8">
      <c r="A5519" s="225"/>
      <c r="B5519" s="580"/>
      <c r="C5519" s="579"/>
      <c r="H5519" s="325"/>
    </row>
    <row r="5520" spans="1:8">
      <c r="A5520" s="225"/>
      <c r="B5520" s="580"/>
      <c r="C5520" s="579"/>
      <c r="H5520" s="325"/>
    </row>
    <row r="5521" spans="1:8">
      <c r="A5521" s="225"/>
      <c r="B5521" s="580"/>
      <c r="C5521" s="579"/>
      <c r="H5521" s="325"/>
    </row>
    <row r="5522" spans="1:8">
      <c r="A5522" s="225"/>
      <c r="B5522" s="580"/>
      <c r="C5522" s="579"/>
      <c r="H5522" s="325"/>
    </row>
    <row r="5523" spans="1:8">
      <c r="A5523" s="225"/>
      <c r="B5523" s="580"/>
      <c r="C5523" s="579"/>
      <c r="H5523" s="325"/>
    </row>
    <row r="5524" spans="1:8">
      <c r="A5524" s="225"/>
      <c r="B5524" s="580"/>
      <c r="C5524" s="579"/>
      <c r="H5524" s="325"/>
    </row>
    <row r="5525" spans="1:8">
      <c r="A5525" s="225"/>
      <c r="B5525" s="580"/>
      <c r="C5525" s="579"/>
      <c r="H5525" s="325"/>
    </row>
    <row r="5526" spans="1:8">
      <c r="A5526" s="225"/>
      <c r="B5526" s="580"/>
      <c r="C5526" s="579"/>
      <c r="H5526" s="325"/>
    </row>
    <row r="5527" spans="1:8">
      <c r="A5527" s="225"/>
      <c r="B5527" s="580"/>
      <c r="C5527" s="579"/>
      <c r="H5527" s="325"/>
    </row>
    <row r="5528" spans="1:8">
      <c r="A5528" s="225"/>
      <c r="B5528" s="580"/>
      <c r="C5528" s="579"/>
      <c r="H5528" s="325"/>
    </row>
    <row r="5529" spans="1:8">
      <c r="A5529" s="225"/>
      <c r="B5529" s="580"/>
      <c r="C5529" s="579"/>
      <c r="H5529" s="325"/>
    </row>
    <row r="5530" spans="1:8">
      <c r="A5530" s="225"/>
      <c r="B5530" s="580"/>
      <c r="C5530" s="579"/>
      <c r="H5530" s="325"/>
    </row>
    <row r="5531" spans="1:8">
      <c r="A5531" s="225"/>
      <c r="B5531" s="580"/>
      <c r="C5531" s="579"/>
      <c r="H5531" s="325"/>
    </row>
    <row r="5532" spans="1:8">
      <c r="A5532" s="225"/>
      <c r="B5532" s="580"/>
      <c r="C5532" s="579"/>
      <c r="H5532" s="325"/>
    </row>
    <row r="5533" spans="1:8">
      <c r="A5533" s="225"/>
      <c r="B5533" s="580"/>
      <c r="C5533" s="579"/>
      <c r="H5533" s="325"/>
    </row>
    <row r="5534" spans="1:8">
      <c r="A5534" s="225"/>
      <c r="B5534" s="580"/>
      <c r="C5534" s="579"/>
      <c r="H5534" s="325"/>
    </row>
    <row r="5535" spans="1:8">
      <c r="A5535" s="225"/>
      <c r="B5535" s="580"/>
      <c r="C5535" s="579"/>
      <c r="H5535" s="325"/>
    </row>
    <row r="5536" spans="1:8">
      <c r="A5536" s="225"/>
      <c r="B5536" s="580"/>
      <c r="C5536" s="579"/>
      <c r="H5536" s="325"/>
    </row>
    <row r="5537" spans="1:8">
      <c r="A5537" s="225"/>
      <c r="B5537" s="580"/>
      <c r="C5537" s="579"/>
      <c r="H5537" s="325"/>
    </row>
    <row r="5538" spans="1:8">
      <c r="A5538" s="225"/>
      <c r="B5538" s="580"/>
      <c r="C5538" s="579"/>
      <c r="H5538" s="325"/>
    </row>
    <row r="5539" spans="1:8">
      <c r="A5539" s="225"/>
      <c r="B5539" s="580"/>
      <c r="C5539" s="579"/>
      <c r="H5539" s="325"/>
    </row>
    <row r="5540" spans="1:8">
      <c r="A5540" s="225"/>
      <c r="B5540" s="580"/>
      <c r="C5540" s="579"/>
      <c r="H5540" s="325"/>
    </row>
    <row r="5541" spans="1:8">
      <c r="A5541" s="225"/>
      <c r="B5541" s="580"/>
      <c r="C5541" s="579"/>
      <c r="H5541" s="325"/>
    </row>
    <row r="5542" spans="1:8">
      <c r="A5542" s="225"/>
      <c r="B5542" s="580"/>
      <c r="C5542" s="579"/>
      <c r="H5542" s="325"/>
    </row>
    <row r="5543" spans="1:8">
      <c r="A5543" s="225"/>
      <c r="B5543" s="580"/>
      <c r="C5543" s="579"/>
      <c r="H5543" s="325"/>
    </row>
    <row r="5544" spans="1:8">
      <c r="A5544" s="225"/>
      <c r="B5544" s="580"/>
      <c r="C5544" s="579"/>
      <c r="H5544" s="325"/>
    </row>
    <row r="5545" spans="1:8">
      <c r="A5545" s="225"/>
      <c r="B5545" s="580"/>
      <c r="C5545" s="579"/>
      <c r="H5545" s="325"/>
    </row>
    <row r="5546" spans="1:8">
      <c r="A5546" s="225"/>
      <c r="B5546" s="580"/>
      <c r="C5546" s="579"/>
      <c r="H5546" s="325"/>
    </row>
    <row r="5547" spans="1:8">
      <c r="A5547" s="225"/>
      <c r="B5547" s="580"/>
      <c r="C5547" s="579"/>
      <c r="H5547" s="325"/>
    </row>
    <row r="5548" spans="1:8">
      <c r="A5548" s="225"/>
      <c r="B5548" s="580"/>
      <c r="C5548" s="579"/>
      <c r="H5548" s="325"/>
    </row>
    <row r="5549" spans="1:8">
      <c r="A5549" s="225"/>
      <c r="B5549" s="580"/>
      <c r="C5549" s="579"/>
      <c r="H5549" s="325"/>
    </row>
    <row r="5550" spans="1:8">
      <c r="A5550" s="225"/>
      <c r="B5550" s="580"/>
      <c r="C5550" s="579"/>
      <c r="H5550" s="325"/>
    </row>
    <row r="5551" spans="1:8">
      <c r="A5551" s="225"/>
      <c r="B5551" s="580"/>
      <c r="C5551" s="579"/>
      <c r="H5551" s="325"/>
    </row>
    <row r="5552" spans="1:8">
      <c r="A5552" s="225"/>
      <c r="B5552" s="580"/>
      <c r="C5552" s="579"/>
      <c r="H5552" s="325"/>
    </row>
    <row r="5553" spans="1:8">
      <c r="A5553" s="225"/>
      <c r="B5553" s="580"/>
      <c r="C5553" s="579"/>
      <c r="H5553" s="325"/>
    </row>
    <row r="5554" spans="1:8">
      <c r="A5554" s="225"/>
      <c r="B5554" s="580"/>
      <c r="C5554" s="579"/>
      <c r="H5554" s="325"/>
    </row>
    <row r="5555" spans="1:8">
      <c r="A5555" s="225"/>
      <c r="B5555" s="580"/>
      <c r="C5555" s="579"/>
      <c r="H5555" s="325"/>
    </row>
    <row r="5556" spans="1:8">
      <c r="A5556" s="225"/>
      <c r="B5556" s="580"/>
      <c r="C5556" s="579"/>
      <c r="H5556" s="325"/>
    </row>
    <row r="5557" spans="1:8">
      <c r="A5557" s="225"/>
      <c r="B5557" s="580"/>
      <c r="C5557" s="579"/>
      <c r="H5557" s="325"/>
    </row>
    <row r="5558" spans="1:8">
      <c r="A5558" s="225"/>
      <c r="B5558" s="580"/>
      <c r="C5558" s="579"/>
      <c r="H5558" s="325"/>
    </row>
    <row r="5559" spans="1:8">
      <c r="A5559" s="225"/>
      <c r="B5559" s="580"/>
      <c r="C5559" s="579"/>
      <c r="H5559" s="325"/>
    </row>
    <row r="5560" spans="1:8">
      <c r="A5560" s="225"/>
      <c r="B5560" s="580"/>
      <c r="C5560" s="579"/>
      <c r="H5560" s="325"/>
    </row>
    <row r="5561" spans="1:8">
      <c r="A5561" s="225"/>
      <c r="B5561" s="580"/>
      <c r="C5561" s="579"/>
      <c r="H5561" s="325"/>
    </row>
    <row r="5562" spans="1:8">
      <c r="A5562" s="225"/>
      <c r="B5562" s="580"/>
      <c r="C5562" s="579"/>
      <c r="H5562" s="325"/>
    </row>
    <row r="5563" spans="1:8">
      <c r="A5563" s="225"/>
      <c r="B5563" s="580"/>
      <c r="C5563" s="579"/>
      <c r="H5563" s="325"/>
    </row>
    <row r="5564" spans="1:8">
      <c r="A5564" s="225"/>
      <c r="B5564" s="580"/>
      <c r="C5564" s="579"/>
      <c r="H5564" s="325"/>
    </row>
    <row r="5565" spans="1:8">
      <c r="A5565" s="225"/>
      <c r="B5565" s="580"/>
      <c r="C5565" s="579"/>
      <c r="H5565" s="325"/>
    </row>
    <row r="5566" spans="1:8">
      <c r="A5566" s="225"/>
      <c r="B5566" s="580"/>
      <c r="C5566" s="579"/>
      <c r="H5566" s="325"/>
    </row>
    <row r="5567" spans="1:8">
      <c r="A5567" s="225"/>
      <c r="B5567" s="580"/>
      <c r="C5567" s="579"/>
      <c r="H5567" s="325"/>
    </row>
    <row r="5568" spans="1:8">
      <c r="A5568" s="225"/>
      <c r="B5568" s="580"/>
      <c r="C5568" s="579"/>
      <c r="H5568" s="325"/>
    </row>
    <row r="5569" spans="1:8">
      <c r="A5569" s="225"/>
      <c r="B5569" s="580"/>
      <c r="C5569" s="579"/>
      <c r="H5569" s="325"/>
    </row>
    <row r="5570" spans="1:8">
      <c r="A5570" s="225"/>
      <c r="B5570" s="580"/>
      <c r="C5570" s="579"/>
      <c r="H5570" s="325"/>
    </row>
    <row r="5571" spans="1:8">
      <c r="A5571" s="225"/>
      <c r="B5571" s="580"/>
      <c r="C5571" s="579"/>
      <c r="H5571" s="325"/>
    </row>
    <row r="5572" spans="1:8">
      <c r="A5572" s="225"/>
      <c r="B5572" s="580"/>
      <c r="C5572" s="579"/>
      <c r="H5572" s="325"/>
    </row>
    <row r="5573" spans="1:8">
      <c r="A5573" s="225"/>
      <c r="B5573" s="580"/>
      <c r="C5573" s="579"/>
      <c r="H5573" s="325"/>
    </row>
    <row r="5574" spans="1:8">
      <c r="A5574" s="225"/>
      <c r="B5574" s="580"/>
      <c r="C5574" s="579"/>
      <c r="H5574" s="325"/>
    </row>
    <row r="5575" spans="1:8">
      <c r="A5575" s="225"/>
      <c r="B5575" s="580"/>
      <c r="C5575" s="579"/>
      <c r="H5575" s="325"/>
    </row>
    <row r="5576" spans="1:8">
      <c r="A5576" s="225"/>
      <c r="B5576" s="580"/>
      <c r="C5576" s="579"/>
      <c r="H5576" s="325"/>
    </row>
    <row r="5577" spans="1:8">
      <c r="A5577" s="225"/>
      <c r="B5577" s="580"/>
      <c r="C5577" s="579"/>
      <c r="H5577" s="325"/>
    </row>
    <row r="5578" spans="1:8">
      <c r="A5578" s="225"/>
      <c r="B5578" s="580"/>
      <c r="C5578" s="579"/>
      <c r="H5578" s="325"/>
    </row>
    <row r="5579" spans="1:8">
      <c r="A5579" s="225"/>
      <c r="B5579" s="580"/>
      <c r="C5579" s="579"/>
      <c r="H5579" s="325"/>
    </row>
    <row r="5580" spans="1:8">
      <c r="A5580" s="225"/>
      <c r="B5580" s="580"/>
      <c r="C5580" s="579"/>
      <c r="H5580" s="325"/>
    </row>
    <row r="5581" spans="1:8">
      <c r="A5581" s="225"/>
      <c r="B5581" s="580"/>
      <c r="C5581" s="579"/>
      <c r="H5581" s="325"/>
    </row>
    <row r="5582" spans="1:8">
      <c r="A5582" s="225"/>
      <c r="B5582" s="580"/>
      <c r="C5582" s="579"/>
      <c r="H5582" s="325"/>
    </row>
    <row r="5583" spans="1:8">
      <c r="A5583" s="225"/>
      <c r="B5583" s="580"/>
      <c r="C5583" s="579"/>
      <c r="H5583" s="325"/>
    </row>
    <row r="5584" spans="1:8">
      <c r="A5584" s="225"/>
      <c r="B5584" s="580"/>
      <c r="C5584" s="579"/>
      <c r="H5584" s="325"/>
    </row>
    <row r="5585" spans="1:8">
      <c r="A5585" s="225"/>
      <c r="B5585" s="580"/>
      <c r="C5585" s="579"/>
      <c r="H5585" s="325"/>
    </row>
    <row r="5586" spans="1:8">
      <c r="A5586" s="225"/>
      <c r="B5586" s="580"/>
      <c r="C5586" s="579"/>
      <c r="H5586" s="325"/>
    </row>
    <row r="5587" spans="1:8">
      <c r="A5587" s="225"/>
      <c r="B5587" s="580"/>
      <c r="C5587" s="579"/>
      <c r="H5587" s="325"/>
    </row>
    <row r="5588" spans="1:8">
      <c r="A5588" s="225"/>
      <c r="B5588" s="580"/>
      <c r="C5588" s="579"/>
      <c r="H5588" s="325"/>
    </row>
    <row r="5589" spans="1:8">
      <c r="A5589" s="225"/>
      <c r="B5589" s="580"/>
      <c r="C5589" s="579"/>
      <c r="H5589" s="325"/>
    </row>
    <row r="5590" spans="1:8">
      <c r="A5590" s="225"/>
      <c r="B5590" s="580"/>
      <c r="C5590" s="579"/>
      <c r="H5590" s="325"/>
    </row>
    <row r="5591" spans="1:8">
      <c r="A5591" s="225"/>
      <c r="B5591" s="580"/>
      <c r="C5591" s="579"/>
      <c r="H5591" s="325"/>
    </row>
    <row r="5592" spans="1:8">
      <c r="A5592" s="225"/>
      <c r="B5592" s="580"/>
      <c r="C5592" s="579"/>
      <c r="H5592" s="325"/>
    </row>
    <row r="5593" spans="1:8">
      <c r="A5593" s="225"/>
      <c r="B5593" s="580"/>
      <c r="C5593" s="579"/>
      <c r="H5593" s="325"/>
    </row>
    <row r="5594" spans="1:8">
      <c r="A5594" s="225"/>
      <c r="B5594" s="580"/>
      <c r="C5594" s="579"/>
      <c r="H5594" s="325"/>
    </row>
    <row r="5595" spans="1:8">
      <c r="A5595" s="225"/>
      <c r="B5595" s="580"/>
      <c r="C5595" s="579"/>
      <c r="H5595" s="325"/>
    </row>
    <row r="5596" spans="1:8">
      <c r="A5596" s="225"/>
      <c r="B5596" s="580"/>
      <c r="C5596" s="579"/>
      <c r="H5596" s="325"/>
    </row>
    <row r="5597" spans="1:8">
      <c r="A5597" s="225"/>
      <c r="B5597" s="580"/>
      <c r="C5597" s="579"/>
      <c r="H5597" s="325"/>
    </row>
    <row r="5598" spans="1:8">
      <c r="A5598" s="225"/>
      <c r="B5598" s="580"/>
      <c r="C5598" s="579"/>
      <c r="H5598" s="325"/>
    </row>
    <row r="5599" spans="1:8">
      <c r="A5599" s="225"/>
      <c r="B5599" s="580"/>
      <c r="C5599" s="579"/>
      <c r="H5599" s="325"/>
    </row>
    <row r="5600" spans="1:8">
      <c r="A5600" s="225"/>
      <c r="B5600" s="580"/>
      <c r="C5600" s="579"/>
      <c r="H5600" s="325"/>
    </row>
    <row r="5601" spans="1:8">
      <c r="A5601" s="225"/>
      <c r="B5601" s="580"/>
      <c r="C5601" s="579"/>
      <c r="H5601" s="325"/>
    </row>
    <row r="5602" spans="1:8">
      <c r="A5602" s="225"/>
      <c r="B5602" s="580"/>
      <c r="C5602" s="579"/>
      <c r="H5602" s="325"/>
    </row>
    <row r="5603" spans="1:8">
      <c r="A5603" s="225"/>
      <c r="B5603" s="580"/>
      <c r="C5603" s="579"/>
      <c r="H5603" s="325"/>
    </row>
    <row r="5604" spans="1:8">
      <c r="A5604" s="225"/>
      <c r="B5604" s="580"/>
      <c r="C5604" s="579"/>
      <c r="H5604" s="325"/>
    </row>
    <row r="5605" spans="1:8">
      <c r="A5605" s="225"/>
      <c r="B5605" s="580"/>
      <c r="C5605" s="579"/>
      <c r="H5605" s="325"/>
    </row>
    <row r="5606" spans="1:8">
      <c r="A5606" s="225"/>
      <c r="B5606" s="580"/>
      <c r="C5606" s="579"/>
      <c r="H5606" s="325"/>
    </row>
    <row r="5607" spans="1:8">
      <c r="A5607" s="225"/>
      <c r="B5607" s="580"/>
      <c r="C5607" s="579"/>
      <c r="H5607" s="325"/>
    </row>
    <row r="5608" spans="1:8">
      <c r="A5608" s="225"/>
      <c r="B5608" s="580"/>
      <c r="C5608" s="579"/>
      <c r="H5608" s="325"/>
    </row>
    <row r="5609" spans="1:8">
      <c r="A5609" s="225"/>
      <c r="B5609" s="580"/>
      <c r="C5609" s="579"/>
      <c r="H5609" s="325"/>
    </row>
    <row r="5610" spans="1:8">
      <c r="A5610" s="225"/>
      <c r="B5610" s="580"/>
      <c r="C5610" s="579"/>
      <c r="H5610" s="325"/>
    </row>
    <row r="5611" spans="1:8">
      <c r="A5611" s="225"/>
      <c r="B5611" s="580"/>
      <c r="C5611" s="579"/>
      <c r="H5611" s="325"/>
    </row>
    <row r="5612" spans="1:8">
      <c r="A5612" s="225"/>
      <c r="B5612" s="580"/>
      <c r="C5612" s="579"/>
      <c r="H5612" s="325"/>
    </row>
    <row r="5613" spans="1:8">
      <c r="A5613" s="225"/>
      <c r="B5613" s="580"/>
      <c r="C5613" s="579"/>
      <c r="H5613" s="325"/>
    </row>
    <row r="5614" spans="1:8">
      <c r="A5614" s="225"/>
      <c r="B5614" s="580"/>
      <c r="C5614" s="579"/>
      <c r="H5614" s="325"/>
    </row>
    <row r="5615" spans="1:8">
      <c r="A5615" s="225"/>
      <c r="B5615" s="580"/>
      <c r="C5615" s="579"/>
      <c r="H5615" s="325"/>
    </row>
    <row r="5616" spans="1:8">
      <c r="A5616" s="225"/>
      <c r="B5616" s="580"/>
      <c r="C5616" s="579"/>
      <c r="H5616" s="325"/>
    </row>
    <row r="5617" spans="1:8">
      <c r="A5617" s="225"/>
      <c r="B5617" s="580"/>
      <c r="C5617" s="579"/>
      <c r="H5617" s="325"/>
    </row>
    <row r="5618" spans="1:8">
      <c r="A5618" s="225"/>
      <c r="B5618" s="580"/>
      <c r="C5618" s="579"/>
      <c r="H5618" s="325"/>
    </row>
    <row r="5619" spans="1:8">
      <c r="A5619" s="225"/>
      <c r="B5619" s="580"/>
      <c r="C5619" s="579"/>
      <c r="H5619" s="325"/>
    </row>
    <row r="5620" spans="1:8">
      <c r="A5620" s="225"/>
      <c r="B5620" s="580"/>
      <c r="C5620" s="579"/>
      <c r="H5620" s="325"/>
    </row>
    <row r="5621" spans="1:8">
      <c r="A5621" s="225"/>
      <c r="B5621" s="580"/>
      <c r="C5621" s="579"/>
      <c r="H5621" s="325"/>
    </row>
    <row r="5622" spans="1:8">
      <c r="A5622" s="225"/>
      <c r="B5622" s="580"/>
      <c r="C5622" s="579"/>
      <c r="H5622" s="325"/>
    </row>
    <row r="5623" spans="1:8">
      <c r="A5623" s="225"/>
      <c r="B5623" s="580"/>
      <c r="C5623" s="579"/>
      <c r="H5623" s="325"/>
    </row>
    <row r="5624" spans="1:8">
      <c r="A5624" s="225"/>
      <c r="B5624" s="580"/>
      <c r="C5624" s="579"/>
      <c r="H5624" s="325"/>
    </row>
    <row r="5625" spans="1:8">
      <c r="A5625" s="225"/>
      <c r="B5625" s="580"/>
      <c r="C5625" s="579"/>
      <c r="H5625" s="325"/>
    </row>
    <row r="5626" spans="1:8">
      <c r="A5626" s="225"/>
      <c r="B5626" s="580"/>
      <c r="C5626" s="579"/>
      <c r="H5626" s="325"/>
    </row>
    <row r="5627" spans="1:8">
      <c r="A5627" s="225"/>
      <c r="B5627" s="580"/>
      <c r="C5627" s="579"/>
      <c r="H5627" s="325"/>
    </row>
    <row r="5628" spans="1:8">
      <c r="A5628" s="225"/>
      <c r="B5628" s="580"/>
      <c r="C5628" s="579"/>
      <c r="H5628" s="325"/>
    </row>
    <row r="5629" spans="1:8">
      <c r="A5629" s="225"/>
      <c r="B5629" s="580"/>
      <c r="C5629" s="579"/>
      <c r="H5629" s="325"/>
    </row>
    <row r="5630" spans="1:8">
      <c r="A5630" s="225"/>
      <c r="B5630" s="580"/>
      <c r="C5630" s="579"/>
      <c r="H5630" s="325"/>
    </row>
    <row r="5631" spans="1:8">
      <c r="A5631" s="225"/>
      <c r="B5631" s="580"/>
      <c r="C5631" s="579"/>
      <c r="H5631" s="325"/>
    </row>
    <row r="5632" spans="1:8">
      <c r="A5632" s="225"/>
      <c r="B5632" s="580"/>
      <c r="C5632" s="579"/>
      <c r="H5632" s="325"/>
    </row>
    <row r="5633" spans="1:8">
      <c r="A5633" s="225"/>
      <c r="B5633" s="580"/>
      <c r="C5633" s="579"/>
      <c r="H5633" s="325"/>
    </row>
    <row r="5634" spans="1:8">
      <c r="A5634" s="225"/>
      <c r="B5634" s="580"/>
      <c r="C5634" s="579"/>
      <c r="H5634" s="325"/>
    </row>
    <row r="5635" spans="1:8">
      <c r="A5635" s="225"/>
      <c r="B5635" s="580"/>
      <c r="C5635" s="579"/>
      <c r="H5635" s="325"/>
    </row>
    <row r="5636" spans="1:8">
      <c r="A5636" s="225"/>
      <c r="B5636" s="580"/>
      <c r="C5636" s="579"/>
      <c r="H5636" s="325"/>
    </row>
    <row r="5637" spans="1:8">
      <c r="A5637" s="225"/>
      <c r="B5637" s="580"/>
      <c r="C5637" s="579"/>
      <c r="H5637" s="325"/>
    </row>
    <row r="5638" spans="1:8">
      <c r="A5638" s="225"/>
      <c r="B5638" s="580"/>
      <c r="C5638" s="579"/>
      <c r="H5638" s="325"/>
    </row>
    <row r="5639" spans="1:8">
      <c r="A5639" s="225"/>
      <c r="B5639" s="580"/>
      <c r="C5639" s="579"/>
      <c r="H5639" s="325"/>
    </row>
    <row r="5640" spans="1:8">
      <c r="A5640" s="225"/>
      <c r="B5640" s="580"/>
      <c r="C5640" s="579"/>
      <c r="H5640" s="325"/>
    </row>
    <row r="5641" spans="1:8">
      <c r="A5641" s="225"/>
      <c r="B5641" s="580"/>
      <c r="C5641" s="579"/>
      <c r="H5641" s="325"/>
    </row>
    <row r="5642" spans="1:8">
      <c r="A5642" s="225"/>
      <c r="B5642" s="580"/>
      <c r="C5642" s="579"/>
      <c r="H5642" s="325"/>
    </row>
    <row r="5643" spans="1:8">
      <c r="A5643" s="225"/>
      <c r="B5643" s="580"/>
      <c r="C5643" s="579"/>
      <c r="H5643" s="325"/>
    </row>
    <row r="5644" spans="1:8">
      <c r="A5644" s="225"/>
      <c r="B5644" s="580"/>
      <c r="C5644" s="579"/>
      <c r="H5644" s="325"/>
    </row>
    <row r="5645" spans="1:8">
      <c r="A5645" s="225"/>
      <c r="B5645" s="580"/>
      <c r="C5645" s="579"/>
      <c r="H5645" s="325"/>
    </row>
    <row r="5646" spans="1:8">
      <c r="A5646" s="225"/>
      <c r="B5646" s="580"/>
      <c r="C5646" s="579"/>
      <c r="H5646" s="325"/>
    </row>
    <row r="5647" spans="1:8">
      <c r="A5647" s="225"/>
      <c r="B5647" s="580"/>
      <c r="C5647" s="579"/>
      <c r="H5647" s="325"/>
    </row>
    <row r="5648" spans="1:8">
      <c r="A5648" s="225"/>
      <c r="B5648" s="580"/>
      <c r="C5648" s="579"/>
      <c r="H5648" s="325"/>
    </row>
    <row r="5649" spans="1:8">
      <c r="A5649" s="225"/>
      <c r="B5649" s="580"/>
      <c r="C5649" s="579"/>
      <c r="H5649" s="325"/>
    </row>
    <row r="5650" spans="1:8">
      <c r="A5650" s="225"/>
      <c r="B5650" s="580"/>
      <c r="C5650" s="579"/>
      <c r="H5650" s="325"/>
    </row>
    <row r="5651" spans="1:8">
      <c r="A5651" s="225"/>
      <c r="B5651" s="580"/>
      <c r="C5651" s="579"/>
      <c r="H5651" s="325"/>
    </row>
    <row r="5652" spans="1:8">
      <c r="A5652" s="225"/>
      <c r="B5652" s="580"/>
      <c r="C5652" s="579"/>
      <c r="H5652" s="325"/>
    </row>
    <row r="5653" spans="1:8">
      <c r="A5653" s="225"/>
      <c r="B5653" s="580"/>
      <c r="C5653" s="579"/>
      <c r="H5653" s="325"/>
    </row>
    <row r="5654" spans="1:8">
      <c r="A5654" s="225"/>
      <c r="B5654" s="580"/>
      <c r="C5654" s="579"/>
      <c r="H5654" s="325"/>
    </row>
    <row r="5655" spans="1:8">
      <c r="A5655" s="225"/>
      <c r="B5655" s="580"/>
      <c r="C5655" s="579"/>
      <c r="H5655" s="325"/>
    </row>
    <row r="5656" spans="1:8">
      <c r="A5656" s="225"/>
      <c r="B5656" s="580"/>
      <c r="C5656" s="579"/>
      <c r="H5656" s="325"/>
    </row>
    <row r="5657" spans="1:8">
      <c r="A5657" s="225"/>
      <c r="B5657" s="580"/>
      <c r="C5657" s="579"/>
      <c r="H5657" s="325"/>
    </row>
    <row r="5658" spans="1:8">
      <c r="A5658" s="225"/>
      <c r="B5658" s="580"/>
      <c r="C5658" s="579"/>
      <c r="H5658" s="325"/>
    </row>
    <row r="5659" spans="1:8">
      <c r="A5659" s="225"/>
      <c r="B5659" s="580"/>
      <c r="C5659" s="579"/>
      <c r="H5659" s="325"/>
    </row>
    <row r="5660" spans="1:8">
      <c r="A5660" s="225"/>
      <c r="B5660" s="580"/>
      <c r="C5660" s="579"/>
      <c r="H5660" s="325"/>
    </row>
    <row r="5661" spans="1:8">
      <c r="A5661" s="225"/>
      <c r="B5661" s="580"/>
      <c r="C5661" s="579"/>
      <c r="H5661" s="325"/>
    </row>
    <row r="5662" spans="1:8">
      <c r="A5662" s="225"/>
      <c r="B5662" s="580"/>
      <c r="C5662" s="579"/>
      <c r="H5662" s="325"/>
    </row>
    <row r="5663" spans="1:8">
      <c r="A5663" s="225"/>
      <c r="B5663" s="580"/>
      <c r="C5663" s="579"/>
      <c r="H5663" s="325"/>
    </row>
    <row r="5664" spans="1:8">
      <c r="A5664" s="225"/>
      <c r="B5664" s="580"/>
      <c r="C5664" s="579"/>
      <c r="H5664" s="325"/>
    </row>
    <row r="5665" spans="1:8">
      <c r="A5665" s="225"/>
      <c r="B5665" s="580"/>
      <c r="C5665" s="579"/>
      <c r="H5665" s="325"/>
    </row>
    <row r="5666" spans="1:8">
      <c r="A5666" s="225"/>
      <c r="B5666" s="580"/>
      <c r="C5666" s="579"/>
      <c r="H5666" s="325"/>
    </row>
    <row r="5667" spans="1:8">
      <c r="A5667" s="225"/>
      <c r="B5667" s="580"/>
      <c r="C5667" s="579"/>
      <c r="H5667" s="325"/>
    </row>
    <row r="5668" spans="1:8">
      <c r="A5668" s="225"/>
      <c r="B5668" s="580"/>
      <c r="C5668" s="579"/>
      <c r="H5668" s="325"/>
    </row>
    <row r="5669" spans="1:8">
      <c r="A5669" s="225"/>
      <c r="B5669" s="580"/>
      <c r="C5669" s="579"/>
      <c r="H5669" s="325"/>
    </row>
    <row r="5670" spans="1:8">
      <c r="A5670" s="225"/>
      <c r="B5670" s="580"/>
      <c r="C5670" s="579"/>
      <c r="H5670" s="325"/>
    </row>
    <row r="5671" spans="1:8">
      <c r="A5671" s="225"/>
      <c r="B5671" s="580"/>
      <c r="C5671" s="579"/>
      <c r="H5671" s="325"/>
    </row>
    <row r="5672" spans="1:8">
      <c r="A5672" s="225"/>
      <c r="B5672" s="580"/>
      <c r="C5672" s="579"/>
      <c r="H5672" s="325"/>
    </row>
    <row r="5673" spans="1:8">
      <c r="A5673" s="225"/>
      <c r="B5673" s="580"/>
      <c r="C5673" s="579"/>
      <c r="H5673" s="325"/>
    </row>
    <row r="5674" spans="1:8">
      <c r="A5674" s="225"/>
      <c r="B5674" s="580"/>
      <c r="C5674" s="579"/>
      <c r="H5674" s="325"/>
    </row>
    <row r="5675" spans="1:8">
      <c r="A5675" s="225"/>
      <c r="B5675" s="580"/>
      <c r="C5675" s="579"/>
      <c r="H5675" s="325"/>
    </row>
    <row r="5676" spans="1:8">
      <c r="A5676" s="225"/>
      <c r="B5676" s="580"/>
      <c r="C5676" s="579"/>
      <c r="H5676" s="325"/>
    </row>
    <row r="5677" spans="1:8">
      <c r="A5677" s="225"/>
      <c r="B5677" s="580"/>
      <c r="C5677" s="579"/>
      <c r="H5677" s="325"/>
    </row>
    <row r="5678" spans="1:8">
      <c r="A5678" s="225"/>
      <c r="B5678" s="580"/>
      <c r="C5678" s="579"/>
      <c r="H5678" s="325"/>
    </row>
    <row r="5679" spans="1:8">
      <c r="A5679" s="225"/>
      <c r="B5679" s="580"/>
      <c r="C5679" s="579"/>
      <c r="H5679" s="325"/>
    </row>
    <row r="5680" spans="1:8">
      <c r="A5680" s="225"/>
      <c r="B5680" s="580"/>
      <c r="C5680" s="579"/>
      <c r="H5680" s="325"/>
    </row>
    <row r="5681" spans="1:8">
      <c r="A5681" s="225"/>
      <c r="B5681" s="580"/>
      <c r="C5681" s="579"/>
      <c r="H5681" s="325"/>
    </row>
    <row r="5682" spans="1:8">
      <c r="A5682" s="225"/>
      <c r="B5682" s="580"/>
      <c r="C5682" s="579"/>
      <c r="H5682" s="325"/>
    </row>
    <row r="5683" spans="1:8">
      <c r="A5683" s="225"/>
      <c r="B5683" s="580"/>
      <c r="C5683" s="579"/>
      <c r="H5683" s="325"/>
    </row>
    <row r="5684" spans="1:8">
      <c r="A5684" s="225"/>
      <c r="B5684" s="580"/>
      <c r="C5684" s="579"/>
      <c r="H5684" s="325"/>
    </row>
    <row r="5685" spans="1:8">
      <c r="A5685" s="225"/>
      <c r="B5685" s="580"/>
      <c r="C5685" s="579"/>
      <c r="H5685" s="325"/>
    </row>
    <row r="5686" spans="1:8">
      <c r="A5686" s="225"/>
      <c r="B5686" s="580"/>
      <c r="C5686" s="579"/>
      <c r="H5686" s="325"/>
    </row>
    <row r="5687" spans="1:8">
      <c r="A5687" s="225"/>
      <c r="B5687" s="580"/>
      <c r="C5687" s="579"/>
      <c r="H5687" s="325"/>
    </row>
    <row r="5688" spans="1:8">
      <c r="A5688" s="225"/>
      <c r="B5688" s="580"/>
      <c r="C5688" s="579"/>
      <c r="H5688" s="325"/>
    </row>
    <row r="5689" spans="1:8">
      <c r="A5689" s="225"/>
      <c r="B5689" s="580"/>
      <c r="C5689" s="579"/>
      <c r="H5689" s="325"/>
    </row>
    <row r="5690" spans="1:8">
      <c r="A5690" s="225"/>
      <c r="B5690" s="580"/>
      <c r="C5690" s="579"/>
      <c r="H5690" s="325"/>
    </row>
    <row r="5691" spans="1:8">
      <c r="A5691" s="225"/>
      <c r="B5691" s="580"/>
      <c r="C5691" s="579"/>
      <c r="H5691" s="325"/>
    </row>
    <row r="5692" spans="1:8">
      <c r="A5692" s="225"/>
      <c r="B5692" s="580"/>
      <c r="C5692" s="579"/>
      <c r="H5692" s="325"/>
    </row>
    <row r="5693" spans="1:8">
      <c r="A5693" s="225"/>
      <c r="B5693" s="580"/>
      <c r="C5693" s="579"/>
      <c r="H5693" s="325"/>
    </row>
    <row r="5694" spans="1:8">
      <c r="A5694" s="225"/>
      <c r="B5694" s="580"/>
      <c r="C5694" s="579"/>
      <c r="H5694" s="325"/>
    </row>
    <row r="5695" spans="1:8">
      <c r="A5695" s="225"/>
      <c r="B5695" s="580"/>
      <c r="C5695" s="579"/>
      <c r="H5695" s="325"/>
    </row>
    <row r="5696" spans="1:8">
      <c r="A5696" s="225"/>
      <c r="B5696" s="580"/>
      <c r="C5696" s="579"/>
      <c r="H5696" s="325"/>
    </row>
    <row r="5697" spans="1:8">
      <c r="A5697" s="225"/>
      <c r="B5697" s="580"/>
      <c r="C5697" s="579"/>
      <c r="H5697" s="325"/>
    </row>
    <row r="5698" spans="1:8">
      <c r="A5698" s="225"/>
      <c r="B5698" s="580"/>
      <c r="C5698" s="579"/>
      <c r="H5698" s="325"/>
    </row>
    <row r="5699" spans="1:8">
      <c r="A5699" s="225"/>
      <c r="B5699" s="580"/>
      <c r="C5699" s="579"/>
      <c r="H5699" s="325"/>
    </row>
    <row r="5700" spans="1:8">
      <c r="A5700" s="225"/>
      <c r="B5700" s="580"/>
      <c r="C5700" s="579"/>
      <c r="H5700" s="325"/>
    </row>
    <row r="5701" spans="1:8">
      <c r="A5701" s="225"/>
      <c r="B5701" s="580"/>
      <c r="C5701" s="579"/>
      <c r="H5701" s="325"/>
    </row>
    <row r="5702" spans="1:8">
      <c r="A5702" s="225"/>
      <c r="B5702" s="580"/>
      <c r="C5702" s="579"/>
      <c r="H5702" s="325"/>
    </row>
    <row r="5703" spans="1:8">
      <c r="A5703" s="225"/>
      <c r="B5703" s="580"/>
      <c r="C5703" s="579"/>
      <c r="H5703" s="325"/>
    </row>
    <row r="5704" spans="1:8">
      <c r="A5704" s="225"/>
      <c r="B5704" s="580"/>
      <c r="C5704" s="579"/>
      <c r="H5704" s="325"/>
    </row>
    <row r="5705" spans="1:8">
      <c r="A5705" s="225"/>
      <c r="B5705" s="580"/>
      <c r="C5705" s="579"/>
      <c r="H5705" s="325"/>
    </row>
    <row r="5706" spans="1:8">
      <c r="A5706" s="225"/>
      <c r="B5706" s="580"/>
      <c r="C5706" s="579"/>
      <c r="H5706" s="325"/>
    </row>
    <row r="5707" spans="1:8">
      <c r="A5707" s="225"/>
      <c r="B5707" s="580"/>
      <c r="C5707" s="579"/>
      <c r="H5707" s="325"/>
    </row>
    <row r="5708" spans="1:8">
      <c r="A5708" s="225"/>
      <c r="B5708" s="580"/>
      <c r="C5708" s="579"/>
      <c r="H5708" s="325"/>
    </row>
    <row r="5709" spans="1:8">
      <c r="A5709" s="225"/>
      <c r="B5709" s="580"/>
      <c r="C5709" s="579"/>
      <c r="H5709" s="325"/>
    </row>
    <row r="5710" spans="1:8">
      <c r="A5710" s="225"/>
      <c r="B5710" s="580"/>
      <c r="C5710" s="579"/>
      <c r="H5710" s="325"/>
    </row>
    <row r="5711" spans="1:8">
      <c r="A5711" s="225"/>
      <c r="B5711" s="580"/>
      <c r="C5711" s="579"/>
      <c r="H5711" s="325"/>
    </row>
    <row r="5712" spans="1:8">
      <c r="A5712" s="225"/>
      <c r="B5712" s="580"/>
      <c r="C5712" s="579"/>
      <c r="H5712" s="325"/>
    </row>
    <row r="5713" spans="1:8">
      <c r="A5713" s="225"/>
      <c r="B5713" s="580"/>
      <c r="C5713" s="579"/>
      <c r="H5713" s="325"/>
    </row>
    <row r="5714" spans="1:8">
      <c r="A5714" s="225"/>
      <c r="B5714" s="580"/>
      <c r="C5714" s="579"/>
      <c r="H5714" s="325"/>
    </row>
    <row r="5715" spans="1:8">
      <c r="A5715" s="225"/>
      <c r="B5715" s="580"/>
      <c r="C5715" s="579"/>
      <c r="H5715" s="325"/>
    </row>
    <row r="5716" spans="1:8">
      <c r="A5716" s="225"/>
      <c r="B5716" s="580"/>
      <c r="C5716" s="579"/>
      <c r="H5716" s="325"/>
    </row>
    <row r="5717" spans="1:8">
      <c r="A5717" s="225"/>
      <c r="B5717" s="580"/>
      <c r="C5717" s="579"/>
      <c r="H5717" s="325"/>
    </row>
    <row r="5718" spans="1:8">
      <c r="A5718" s="225"/>
      <c r="B5718" s="580"/>
      <c r="C5718" s="579"/>
      <c r="H5718" s="325"/>
    </row>
    <row r="5719" spans="1:8">
      <c r="A5719" s="225"/>
      <c r="B5719" s="580"/>
      <c r="C5719" s="579"/>
      <c r="H5719" s="325"/>
    </row>
    <row r="5720" spans="1:8">
      <c r="A5720" s="225"/>
      <c r="B5720" s="580"/>
      <c r="C5720" s="579"/>
      <c r="H5720" s="325"/>
    </row>
    <row r="5721" spans="1:8">
      <c r="A5721" s="225"/>
      <c r="B5721" s="580"/>
      <c r="C5721" s="579"/>
      <c r="H5721" s="325"/>
    </row>
    <row r="5722" spans="1:8">
      <c r="A5722" s="225"/>
      <c r="B5722" s="580"/>
      <c r="C5722" s="579"/>
      <c r="H5722" s="325"/>
    </row>
    <row r="5723" spans="1:8">
      <c r="A5723" s="225"/>
      <c r="B5723" s="580"/>
      <c r="C5723" s="579"/>
      <c r="H5723" s="325"/>
    </row>
    <row r="5724" spans="1:8">
      <c r="A5724" s="225"/>
      <c r="B5724" s="580"/>
      <c r="C5724" s="579"/>
      <c r="H5724" s="325"/>
    </row>
    <row r="5725" spans="1:8">
      <c r="A5725" s="225"/>
      <c r="B5725" s="580"/>
      <c r="C5725" s="579"/>
      <c r="H5725" s="325"/>
    </row>
    <row r="5726" spans="1:8">
      <c r="A5726" s="225"/>
      <c r="B5726" s="580"/>
      <c r="C5726" s="579"/>
      <c r="H5726" s="325"/>
    </row>
    <row r="5727" spans="1:8">
      <c r="A5727" s="225"/>
      <c r="B5727" s="580"/>
      <c r="C5727" s="579"/>
      <c r="H5727" s="325"/>
    </row>
    <row r="5728" spans="1:8">
      <c r="A5728" s="225"/>
      <c r="B5728" s="580"/>
      <c r="C5728" s="579"/>
      <c r="H5728" s="325"/>
    </row>
    <row r="5729" spans="1:8">
      <c r="A5729" s="225"/>
      <c r="B5729" s="580"/>
      <c r="C5729" s="579"/>
      <c r="H5729" s="325"/>
    </row>
    <row r="5730" spans="1:8">
      <c r="A5730" s="225"/>
      <c r="B5730" s="580"/>
      <c r="C5730" s="579"/>
      <c r="H5730" s="325"/>
    </row>
    <row r="5731" spans="1:8">
      <c r="A5731" s="225"/>
      <c r="B5731" s="580"/>
      <c r="C5731" s="579"/>
      <c r="H5731" s="325"/>
    </row>
    <row r="5732" spans="1:8">
      <c r="A5732" s="225"/>
      <c r="B5732" s="580"/>
      <c r="C5732" s="579"/>
      <c r="H5732" s="325"/>
    </row>
    <row r="5733" spans="1:8">
      <c r="A5733" s="225"/>
      <c r="B5733" s="580"/>
      <c r="C5733" s="579"/>
      <c r="H5733" s="325"/>
    </row>
    <row r="5734" spans="1:8">
      <c r="A5734" s="225"/>
      <c r="B5734" s="580"/>
      <c r="C5734" s="579"/>
      <c r="H5734" s="325"/>
    </row>
    <row r="5735" spans="1:8">
      <c r="A5735" s="225"/>
      <c r="B5735" s="580"/>
      <c r="C5735" s="579"/>
      <c r="H5735" s="325"/>
    </row>
    <row r="5736" spans="1:8">
      <c r="A5736" s="225"/>
      <c r="B5736" s="580"/>
      <c r="C5736" s="579"/>
      <c r="H5736" s="325"/>
    </row>
    <row r="5737" spans="1:8">
      <c r="A5737" s="225"/>
      <c r="B5737" s="580"/>
      <c r="C5737" s="579"/>
      <c r="H5737" s="325"/>
    </row>
    <row r="5738" spans="1:8">
      <c r="A5738" s="225"/>
      <c r="B5738" s="580"/>
      <c r="C5738" s="579"/>
      <c r="H5738" s="325"/>
    </row>
    <row r="5739" spans="1:8">
      <c r="A5739" s="225"/>
      <c r="B5739" s="580"/>
      <c r="C5739" s="579"/>
      <c r="H5739" s="325"/>
    </row>
    <row r="5740" spans="1:8">
      <c r="A5740" s="225"/>
      <c r="B5740" s="580"/>
      <c r="C5740" s="579"/>
      <c r="H5740" s="325"/>
    </row>
    <row r="5741" spans="1:8">
      <c r="A5741" s="225"/>
      <c r="B5741" s="580"/>
      <c r="C5741" s="579"/>
      <c r="H5741" s="325"/>
    </row>
    <row r="5742" spans="1:8">
      <c r="A5742" s="225"/>
      <c r="B5742" s="580"/>
      <c r="C5742" s="579"/>
      <c r="H5742" s="325"/>
    </row>
    <row r="5743" spans="1:8">
      <c r="A5743" s="225"/>
      <c r="B5743" s="580"/>
      <c r="C5743" s="579"/>
      <c r="H5743" s="325"/>
    </row>
    <row r="5744" spans="1:8">
      <c r="A5744" s="225"/>
      <c r="B5744" s="580"/>
      <c r="C5744" s="579"/>
      <c r="H5744" s="325"/>
    </row>
    <row r="5745" spans="1:8">
      <c r="A5745" s="225"/>
      <c r="B5745" s="580"/>
      <c r="C5745" s="579"/>
      <c r="H5745" s="325"/>
    </row>
    <row r="5746" spans="1:8">
      <c r="A5746" s="225"/>
      <c r="B5746" s="580"/>
      <c r="C5746" s="579"/>
      <c r="H5746" s="325"/>
    </row>
    <row r="5747" spans="1:8">
      <c r="A5747" s="225"/>
      <c r="B5747" s="580"/>
      <c r="C5747" s="579"/>
      <c r="H5747" s="325"/>
    </row>
    <row r="5748" spans="1:8">
      <c r="A5748" s="225"/>
      <c r="B5748" s="580"/>
      <c r="C5748" s="579"/>
      <c r="H5748" s="325"/>
    </row>
    <row r="5749" spans="1:8">
      <c r="A5749" s="225"/>
      <c r="B5749" s="580"/>
      <c r="C5749" s="579"/>
      <c r="H5749" s="325"/>
    </row>
    <row r="5750" spans="1:8">
      <c r="A5750" s="225"/>
      <c r="B5750" s="580"/>
      <c r="C5750" s="579"/>
      <c r="H5750" s="325"/>
    </row>
    <row r="5751" spans="1:8">
      <c r="A5751" s="225"/>
      <c r="B5751" s="580"/>
      <c r="C5751" s="579"/>
      <c r="H5751" s="325"/>
    </row>
    <row r="5752" spans="1:8">
      <c r="A5752" s="225"/>
      <c r="B5752" s="580"/>
      <c r="C5752" s="579"/>
      <c r="H5752" s="325"/>
    </row>
    <row r="5753" spans="1:8">
      <c r="A5753" s="225"/>
      <c r="B5753" s="580"/>
      <c r="C5753" s="579"/>
      <c r="H5753" s="325"/>
    </row>
    <row r="5754" spans="1:8">
      <c r="A5754" s="225"/>
      <c r="B5754" s="580"/>
      <c r="C5754" s="579"/>
      <c r="H5754" s="325"/>
    </row>
    <row r="5755" spans="1:8">
      <c r="A5755" s="225"/>
      <c r="B5755" s="580"/>
      <c r="C5755" s="579"/>
      <c r="H5755" s="325"/>
    </row>
    <row r="5756" spans="1:8">
      <c r="A5756" s="225"/>
      <c r="B5756" s="580"/>
      <c r="C5756" s="579"/>
      <c r="H5756" s="325"/>
    </row>
    <row r="5757" spans="1:8">
      <c r="A5757" s="225"/>
      <c r="B5757" s="580"/>
      <c r="C5757" s="579"/>
      <c r="H5757" s="325"/>
    </row>
    <row r="5758" spans="1:8">
      <c r="A5758" s="225"/>
      <c r="B5758" s="580"/>
      <c r="C5758" s="579"/>
      <c r="H5758" s="325"/>
    </row>
    <row r="5759" spans="1:8">
      <c r="A5759" s="225"/>
      <c r="B5759" s="580"/>
      <c r="C5759" s="579"/>
      <c r="H5759" s="325"/>
    </row>
    <row r="5760" spans="1:8">
      <c r="A5760" s="225"/>
      <c r="B5760" s="580"/>
      <c r="C5760" s="579"/>
      <c r="H5760" s="325"/>
    </row>
    <row r="5761" spans="1:8">
      <c r="A5761" s="225"/>
      <c r="B5761" s="580"/>
      <c r="C5761" s="579"/>
      <c r="H5761" s="325"/>
    </row>
    <row r="5762" spans="1:8">
      <c r="A5762" s="225"/>
      <c r="B5762" s="580"/>
      <c r="C5762" s="579"/>
      <c r="H5762" s="325"/>
    </row>
    <row r="5763" spans="1:8">
      <c r="A5763" s="225"/>
      <c r="B5763" s="580"/>
      <c r="C5763" s="579"/>
      <c r="H5763" s="325"/>
    </row>
    <row r="5764" spans="1:8">
      <c r="A5764" s="225"/>
      <c r="B5764" s="580"/>
      <c r="C5764" s="579"/>
      <c r="H5764" s="325"/>
    </row>
    <row r="5765" spans="1:8">
      <c r="A5765" s="225"/>
      <c r="B5765" s="580"/>
      <c r="C5765" s="579"/>
      <c r="H5765" s="325"/>
    </row>
    <row r="5766" spans="1:8">
      <c r="A5766" s="225"/>
      <c r="B5766" s="580"/>
      <c r="C5766" s="579"/>
      <c r="H5766" s="325"/>
    </row>
    <row r="5767" spans="1:8">
      <c r="A5767" s="225"/>
      <c r="B5767" s="580"/>
      <c r="C5767" s="579"/>
      <c r="H5767" s="325"/>
    </row>
    <row r="5768" spans="1:8">
      <c r="A5768" s="225"/>
      <c r="B5768" s="580"/>
      <c r="C5768" s="579"/>
      <c r="H5768" s="325"/>
    </row>
    <row r="5769" spans="1:8">
      <c r="A5769" s="225"/>
      <c r="B5769" s="580"/>
      <c r="C5769" s="579"/>
      <c r="H5769" s="325"/>
    </row>
    <row r="5770" spans="1:8">
      <c r="A5770" s="225"/>
      <c r="B5770" s="580"/>
      <c r="C5770" s="579"/>
      <c r="H5770" s="325"/>
    </row>
    <row r="5771" spans="1:8">
      <c r="A5771" s="225"/>
      <c r="B5771" s="580"/>
      <c r="C5771" s="579"/>
      <c r="H5771" s="325"/>
    </row>
    <row r="5772" spans="1:8">
      <c r="A5772" s="225"/>
      <c r="B5772" s="580"/>
      <c r="C5772" s="579"/>
      <c r="H5772" s="325"/>
    </row>
    <row r="5773" spans="1:8">
      <c r="A5773" s="225"/>
      <c r="B5773" s="580"/>
      <c r="C5773" s="579"/>
      <c r="H5773" s="325"/>
    </row>
    <row r="5774" spans="1:8">
      <c r="A5774" s="225"/>
      <c r="B5774" s="580"/>
      <c r="C5774" s="579"/>
      <c r="H5774" s="325"/>
    </row>
    <row r="5775" spans="1:8">
      <c r="A5775" s="225"/>
      <c r="B5775" s="580"/>
      <c r="C5775" s="579"/>
      <c r="H5775" s="325"/>
    </row>
    <row r="5776" spans="1:8">
      <c r="A5776" s="225"/>
      <c r="B5776" s="580"/>
      <c r="C5776" s="579"/>
      <c r="H5776" s="325"/>
    </row>
    <row r="5777" spans="1:8">
      <c r="A5777" s="225"/>
      <c r="B5777" s="580"/>
      <c r="C5777" s="579"/>
      <c r="H5777" s="325"/>
    </row>
    <row r="5778" spans="1:8">
      <c r="A5778" s="225"/>
      <c r="B5778" s="580"/>
      <c r="C5778" s="579"/>
      <c r="H5778" s="325"/>
    </row>
    <row r="5779" spans="1:8">
      <c r="A5779" s="225"/>
      <c r="B5779" s="580"/>
      <c r="C5779" s="579"/>
      <c r="H5779" s="325"/>
    </row>
    <row r="5780" spans="1:8">
      <c r="A5780" s="225"/>
      <c r="B5780" s="580"/>
      <c r="C5780" s="579"/>
      <c r="H5780" s="325"/>
    </row>
    <row r="5781" spans="1:8">
      <c r="A5781" s="225"/>
      <c r="B5781" s="580"/>
      <c r="C5781" s="579"/>
      <c r="H5781" s="325"/>
    </row>
    <row r="5782" spans="1:8">
      <c r="A5782" s="225"/>
      <c r="B5782" s="580"/>
      <c r="C5782" s="579"/>
      <c r="H5782" s="325"/>
    </row>
    <row r="5783" spans="1:8">
      <c r="A5783" s="225"/>
      <c r="B5783" s="580"/>
      <c r="C5783" s="579"/>
      <c r="H5783" s="325"/>
    </row>
    <row r="5784" spans="1:8">
      <c r="A5784" s="225"/>
      <c r="B5784" s="580"/>
      <c r="C5784" s="579"/>
      <c r="H5784" s="325"/>
    </row>
    <row r="5785" spans="1:8">
      <c r="A5785" s="225"/>
      <c r="B5785" s="580"/>
      <c r="C5785" s="579"/>
      <c r="H5785" s="325"/>
    </row>
    <row r="5786" spans="1:8">
      <c r="A5786" s="225"/>
      <c r="B5786" s="580"/>
      <c r="C5786" s="579"/>
      <c r="H5786" s="325"/>
    </row>
    <row r="5787" spans="1:8">
      <c r="A5787" s="225"/>
      <c r="B5787" s="580"/>
      <c r="C5787" s="579"/>
      <c r="H5787" s="325"/>
    </row>
    <row r="5788" spans="1:8">
      <c r="A5788" s="225"/>
      <c r="B5788" s="580"/>
      <c r="C5788" s="579"/>
      <c r="H5788" s="325"/>
    </row>
    <row r="5789" spans="1:8">
      <c r="A5789" s="225"/>
      <c r="B5789" s="580"/>
      <c r="C5789" s="579"/>
      <c r="H5789" s="325"/>
    </row>
    <row r="5790" spans="1:8">
      <c r="A5790" s="225"/>
      <c r="B5790" s="580"/>
      <c r="C5790" s="579"/>
      <c r="H5790" s="325"/>
    </row>
    <row r="5791" spans="1:8">
      <c r="A5791" s="225"/>
      <c r="B5791" s="580"/>
      <c r="C5791" s="579"/>
      <c r="H5791" s="325"/>
    </row>
    <row r="5792" spans="1:8">
      <c r="A5792" s="225"/>
      <c r="B5792" s="580"/>
      <c r="C5792" s="579"/>
      <c r="H5792" s="325"/>
    </row>
    <row r="5793" spans="1:8">
      <c r="A5793" s="225"/>
      <c r="B5793" s="580"/>
      <c r="C5793" s="579"/>
      <c r="H5793" s="325"/>
    </row>
    <row r="5794" spans="1:8">
      <c r="A5794" s="225"/>
      <c r="B5794" s="580"/>
      <c r="C5794" s="579"/>
      <c r="H5794" s="325"/>
    </row>
    <row r="5795" spans="1:8">
      <c r="A5795" s="225"/>
      <c r="B5795" s="580"/>
      <c r="C5795" s="579"/>
      <c r="H5795" s="325"/>
    </row>
    <row r="5796" spans="1:8">
      <c r="A5796" s="225"/>
      <c r="B5796" s="580"/>
      <c r="C5796" s="579"/>
      <c r="H5796" s="325"/>
    </row>
    <row r="5797" spans="1:8">
      <c r="A5797" s="225"/>
      <c r="B5797" s="580"/>
      <c r="C5797" s="579"/>
      <c r="H5797" s="325"/>
    </row>
    <row r="5798" spans="1:8">
      <c r="A5798" s="225"/>
      <c r="B5798" s="580"/>
      <c r="C5798" s="579"/>
      <c r="H5798" s="325"/>
    </row>
    <row r="5799" spans="1:8">
      <c r="A5799" s="225"/>
      <c r="B5799" s="580"/>
      <c r="C5799" s="579"/>
      <c r="H5799" s="325"/>
    </row>
    <row r="5800" spans="1:8">
      <c r="A5800" s="225"/>
      <c r="B5800" s="580"/>
      <c r="C5800" s="579"/>
      <c r="H5800" s="325"/>
    </row>
    <row r="5801" spans="1:8">
      <c r="A5801" s="225"/>
      <c r="B5801" s="580"/>
      <c r="C5801" s="579"/>
      <c r="H5801" s="325"/>
    </row>
    <row r="5802" spans="1:8">
      <c r="A5802" s="225"/>
      <c r="B5802" s="580"/>
      <c r="C5802" s="579"/>
      <c r="H5802" s="325"/>
    </row>
    <row r="5803" spans="1:8">
      <c r="A5803" s="225"/>
      <c r="B5803" s="580"/>
      <c r="C5803" s="579"/>
      <c r="H5803" s="325"/>
    </row>
    <row r="5804" spans="1:8">
      <c r="A5804" s="225"/>
      <c r="B5804" s="580"/>
      <c r="C5804" s="579"/>
      <c r="H5804" s="325"/>
    </row>
    <row r="5805" spans="1:8">
      <c r="A5805" s="225"/>
      <c r="B5805" s="580"/>
      <c r="C5805" s="579"/>
      <c r="H5805" s="325"/>
    </row>
    <row r="5806" spans="1:8">
      <c r="A5806" s="225"/>
      <c r="B5806" s="580"/>
      <c r="C5806" s="579"/>
      <c r="H5806" s="325"/>
    </row>
    <row r="5807" spans="1:8">
      <c r="A5807" s="225"/>
      <c r="B5807" s="580"/>
      <c r="C5807" s="579"/>
      <c r="H5807" s="325"/>
    </row>
    <row r="5808" spans="1:8">
      <c r="A5808" s="225"/>
      <c r="B5808" s="580"/>
      <c r="C5808" s="579"/>
      <c r="H5808" s="325"/>
    </row>
    <row r="5809" spans="1:8">
      <c r="A5809" s="225"/>
      <c r="B5809" s="580"/>
      <c r="C5809" s="579"/>
      <c r="H5809" s="325"/>
    </row>
    <row r="5810" spans="1:8">
      <c r="A5810" s="225"/>
      <c r="B5810" s="580"/>
      <c r="C5810" s="579"/>
      <c r="H5810" s="325"/>
    </row>
    <row r="5811" spans="1:8">
      <c r="A5811" s="225"/>
      <c r="B5811" s="580"/>
      <c r="C5811" s="579"/>
      <c r="H5811" s="325"/>
    </row>
    <row r="5812" spans="1:8">
      <c r="A5812" s="225"/>
      <c r="B5812" s="580"/>
      <c r="C5812" s="579"/>
      <c r="H5812" s="325"/>
    </row>
    <row r="5813" spans="1:8">
      <c r="A5813" s="225"/>
      <c r="B5813" s="580"/>
      <c r="C5813" s="579"/>
      <c r="H5813" s="325"/>
    </row>
    <row r="5814" spans="1:8">
      <c r="A5814" s="225"/>
      <c r="B5814" s="580"/>
      <c r="C5814" s="579"/>
      <c r="H5814" s="325"/>
    </row>
    <row r="5815" spans="1:8">
      <c r="A5815" s="225"/>
      <c r="B5815" s="580"/>
      <c r="C5815" s="579"/>
      <c r="H5815" s="325"/>
    </row>
    <row r="5816" spans="1:8">
      <c r="A5816" s="225"/>
      <c r="B5816" s="580"/>
      <c r="C5816" s="579"/>
      <c r="H5816" s="325"/>
    </row>
    <row r="5817" spans="1:8">
      <c r="A5817" s="225"/>
      <c r="B5817" s="580"/>
      <c r="C5817" s="579"/>
      <c r="H5817" s="325"/>
    </row>
    <row r="5818" spans="1:8">
      <c r="A5818" s="225"/>
      <c r="B5818" s="580"/>
      <c r="C5818" s="579"/>
      <c r="H5818" s="325"/>
    </row>
    <row r="5819" spans="1:8">
      <c r="A5819" s="225"/>
      <c r="B5819" s="580"/>
      <c r="C5819" s="579"/>
      <c r="H5819" s="325"/>
    </row>
    <row r="5820" spans="1:8">
      <c r="A5820" s="225"/>
      <c r="B5820" s="580"/>
      <c r="C5820" s="579"/>
      <c r="H5820" s="325"/>
    </row>
    <row r="5821" spans="1:8">
      <c r="A5821" s="225"/>
      <c r="B5821" s="580"/>
      <c r="C5821" s="579"/>
      <c r="H5821" s="325"/>
    </row>
    <row r="5822" spans="1:8">
      <c r="A5822" s="225"/>
      <c r="B5822" s="580"/>
      <c r="C5822" s="579"/>
      <c r="H5822" s="325"/>
    </row>
    <row r="5823" spans="1:8">
      <c r="A5823" s="225"/>
      <c r="B5823" s="580"/>
      <c r="C5823" s="579"/>
      <c r="H5823" s="325"/>
    </row>
    <row r="5824" spans="1:8">
      <c r="A5824" s="225"/>
      <c r="B5824" s="580"/>
      <c r="C5824" s="579"/>
      <c r="H5824" s="325"/>
    </row>
    <row r="5825" spans="1:8">
      <c r="A5825" s="225"/>
      <c r="B5825" s="580"/>
      <c r="C5825" s="579"/>
      <c r="H5825" s="325"/>
    </row>
    <row r="5826" spans="1:8">
      <c r="A5826" s="225"/>
      <c r="B5826" s="580"/>
      <c r="C5826" s="579"/>
      <c r="H5826" s="325"/>
    </row>
    <row r="5827" spans="1:8">
      <c r="A5827" s="225"/>
      <c r="B5827" s="580"/>
      <c r="C5827" s="579"/>
      <c r="H5827" s="325"/>
    </row>
    <row r="5828" spans="1:8">
      <c r="A5828" s="225"/>
      <c r="B5828" s="580"/>
      <c r="C5828" s="579"/>
      <c r="H5828" s="325"/>
    </row>
    <row r="5829" spans="1:8">
      <c r="A5829" s="225"/>
      <c r="B5829" s="580"/>
      <c r="C5829" s="579"/>
      <c r="H5829" s="325"/>
    </row>
    <row r="5830" spans="1:8">
      <c r="A5830" s="225"/>
      <c r="B5830" s="580"/>
      <c r="C5830" s="579"/>
      <c r="H5830" s="325"/>
    </row>
    <row r="5831" spans="1:8">
      <c r="A5831" s="225"/>
      <c r="B5831" s="580"/>
      <c r="C5831" s="579"/>
      <c r="H5831" s="325"/>
    </row>
    <row r="5832" spans="1:8">
      <c r="A5832" s="225"/>
      <c r="B5832" s="580"/>
      <c r="C5832" s="579"/>
      <c r="H5832" s="325"/>
    </row>
    <row r="5833" spans="1:8">
      <c r="A5833" s="225"/>
      <c r="B5833" s="580"/>
      <c r="C5833" s="579"/>
      <c r="H5833" s="325"/>
    </row>
    <row r="5834" spans="1:8">
      <c r="A5834" s="225"/>
      <c r="B5834" s="580"/>
      <c r="C5834" s="579"/>
      <c r="H5834" s="325"/>
    </row>
    <row r="5835" spans="1:8">
      <c r="A5835" s="225"/>
      <c r="B5835" s="580"/>
      <c r="C5835" s="579"/>
      <c r="H5835" s="325"/>
    </row>
    <row r="5836" spans="1:8">
      <c r="A5836" s="225"/>
      <c r="B5836" s="580"/>
      <c r="C5836" s="579"/>
      <c r="H5836" s="325"/>
    </row>
    <row r="5837" spans="1:8">
      <c r="A5837" s="225"/>
      <c r="B5837" s="580"/>
      <c r="C5837" s="579"/>
      <c r="H5837" s="325"/>
    </row>
    <row r="5838" spans="1:8">
      <c r="A5838" s="225"/>
      <c r="B5838" s="580"/>
      <c r="C5838" s="579"/>
      <c r="H5838" s="325"/>
    </row>
    <row r="5839" spans="1:8">
      <c r="A5839" s="225"/>
      <c r="B5839" s="580"/>
      <c r="C5839" s="579"/>
      <c r="H5839" s="325"/>
    </row>
    <row r="5840" spans="1:8">
      <c r="A5840" s="225"/>
      <c r="B5840" s="580"/>
      <c r="C5840" s="579"/>
      <c r="H5840" s="325"/>
    </row>
    <row r="5841" spans="1:8">
      <c r="A5841" s="225"/>
      <c r="B5841" s="580"/>
      <c r="C5841" s="579"/>
      <c r="H5841" s="325"/>
    </row>
    <row r="5842" spans="1:8">
      <c r="A5842" s="225"/>
      <c r="B5842" s="580"/>
      <c r="C5842" s="579"/>
      <c r="H5842" s="325"/>
    </row>
    <row r="5843" spans="1:8">
      <c r="A5843" s="225"/>
      <c r="B5843" s="580"/>
      <c r="C5843" s="579"/>
      <c r="H5843" s="325"/>
    </row>
    <row r="5844" spans="1:8">
      <c r="A5844" s="225"/>
      <c r="B5844" s="580"/>
      <c r="C5844" s="579"/>
      <c r="H5844" s="325"/>
    </row>
    <row r="5845" spans="1:8">
      <c r="A5845" s="225"/>
      <c r="B5845" s="580"/>
      <c r="C5845" s="579"/>
      <c r="H5845" s="325"/>
    </row>
    <row r="5846" spans="1:8">
      <c r="A5846" s="225"/>
      <c r="B5846" s="580"/>
      <c r="C5846" s="579"/>
      <c r="H5846" s="325"/>
    </row>
    <row r="5847" spans="1:8">
      <c r="A5847" s="225"/>
      <c r="B5847" s="580"/>
      <c r="C5847" s="579"/>
      <c r="H5847" s="325"/>
    </row>
    <row r="5848" spans="1:8">
      <c r="A5848" s="225"/>
      <c r="B5848" s="580"/>
      <c r="C5848" s="579"/>
      <c r="H5848" s="325"/>
    </row>
  </sheetData>
  <sheetProtection formatCells="0" formatColumns="0" formatRows="0" insertColumns="0" insertRows="0" insertHyperlinks="0" deleteColumns="0" deleteRows="0" sort="0" autoFilter="0" pivotTables="0"/>
  <mergeCells count="160">
    <mergeCell ref="C1395:G1395"/>
    <mergeCell ref="C1397:G1397"/>
    <mergeCell ref="C1477:G1477"/>
    <mergeCell ref="C1532:G1532"/>
    <mergeCell ref="C1534:G1534"/>
    <mergeCell ref="A1327:A1329"/>
    <mergeCell ref="C1327:E1327"/>
    <mergeCell ref="C1329:G1329"/>
    <mergeCell ref="C1348:G1348"/>
    <mergeCell ref="C1349:G1349"/>
    <mergeCell ref="C1350:G1350"/>
    <mergeCell ref="C1097:G1097"/>
    <mergeCell ref="C1177:G1177"/>
    <mergeCell ref="C1238:G1238"/>
    <mergeCell ref="C1240:G1240"/>
    <mergeCell ref="C1310:G1310"/>
    <mergeCell ref="A1313:A1316"/>
    <mergeCell ref="C1313:G1313"/>
    <mergeCell ref="C1314:F1314"/>
    <mergeCell ref="A1037:A1042"/>
    <mergeCell ref="C1037:G1037"/>
    <mergeCell ref="A1043:A1044"/>
    <mergeCell ref="C1048:G1048"/>
    <mergeCell ref="C1050:G1050"/>
    <mergeCell ref="C1095:G1095"/>
    <mergeCell ref="C977:G977"/>
    <mergeCell ref="A995:A1001"/>
    <mergeCell ref="C997:G997"/>
    <mergeCell ref="A1023:A1028"/>
    <mergeCell ref="C1023:G1023"/>
    <mergeCell ref="C1024:G1024"/>
    <mergeCell ref="C927:G927"/>
    <mergeCell ref="C934:G934"/>
    <mergeCell ref="C947:G947"/>
    <mergeCell ref="A959:A965"/>
    <mergeCell ref="C959:G959"/>
    <mergeCell ref="C960:G960"/>
    <mergeCell ref="E858:F858"/>
    <mergeCell ref="G858:H858"/>
    <mergeCell ref="C906:G906"/>
    <mergeCell ref="C911:G911"/>
    <mergeCell ref="C916:G916"/>
    <mergeCell ref="C921:G921"/>
    <mergeCell ref="C800:G800"/>
    <mergeCell ref="C811:G811"/>
    <mergeCell ref="C822:G822"/>
    <mergeCell ref="C833:G833"/>
    <mergeCell ref="E850:F850"/>
    <mergeCell ref="G850:H850"/>
    <mergeCell ref="C764:G764"/>
    <mergeCell ref="C769:G769"/>
    <mergeCell ref="E772:G772"/>
    <mergeCell ref="E774:G774"/>
    <mergeCell ref="C778:G778"/>
    <mergeCell ref="C789:G789"/>
    <mergeCell ref="C728:G728"/>
    <mergeCell ref="C734:G734"/>
    <mergeCell ref="C740:G740"/>
    <mergeCell ref="C746:G746"/>
    <mergeCell ref="C752:G752"/>
    <mergeCell ref="C758:G758"/>
    <mergeCell ref="C700:G700"/>
    <mergeCell ref="C701:G701"/>
    <mergeCell ref="C707:G707"/>
    <mergeCell ref="C713:G713"/>
    <mergeCell ref="C720:G720"/>
    <mergeCell ref="C727:G727"/>
    <mergeCell ref="A657:A663"/>
    <mergeCell ref="C657:G657"/>
    <mergeCell ref="A671:A677"/>
    <mergeCell ref="C671:G671"/>
    <mergeCell ref="C683:G683"/>
    <mergeCell ref="C695:G695"/>
    <mergeCell ref="C602:G602"/>
    <mergeCell ref="C617:G617"/>
    <mergeCell ref="C630:G630"/>
    <mergeCell ref="A632:A638"/>
    <mergeCell ref="C632:G632"/>
    <mergeCell ref="C644:G644"/>
    <mergeCell ref="A571:A574"/>
    <mergeCell ref="C571:G571"/>
    <mergeCell ref="C584:G584"/>
    <mergeCell ref="A586:A592"/>
    <mergeCell ref="C586:G586"/>
    <mergeCell ref="C600:G600"/>
    <mergeCell ref="C529:G529"/>
    <mergeCell ref="A544:B544"/>
    <mergeCell ref="A545:A550"/>
    <mergeCell ref="C545:G545"/>
    <mergeCell ref="C562:G562"/>
    <mergeCell ref="A570:B570"/>
    <mergeCell ref="A487:A492"/>
    <mergeCell ref="C487:G487"/>
    <mergeCell ref="A501:A506"/>
    <mergeCell ref="C501:G501"/>
    <mergeCell ref="A515:A520"/>
    <mergeCell ref="C515:G515"/>
    <mergeCell ref="C446:G446"/>
    <mergeCell ref="A456:A458"/>
    <mergeCell ref="C456:G456"/>
    <mergeCell ref="A471:A476"/>
    <mergeCell ref="C471:G471"/>
    <mergeCell ref="A486:B486"/>
    <mergeCell ref="A407:A413"/>
    <mergeCell ref="C407:G407"/>
    <mergeCell ref="A418:A423"/>
    <mergeCell ref="C418:G418"/>
    <mergeCell ref="A432:A437"/>
    <mergeCell ref="C432:G432"/>
    <mergeCell ref="B433:B435"/>
    <mergeCell ref="A264:A267"/>
    <mergeCell ref="C265:G265"/>
    <mergeCell ref="C266:G266"/>
    <mergeCell ref="C323:G323"/>
    <mergeCell ref="C358:G358"/>
    <mergeCell ref="C365:G365"/>
    <mergeCell ref="C205:G205"/>
    <mergeCell ref="C220:G220"/>
    <mergeCell ref="A222:A223"/>
    <mergeCell ref="A235:A241"/>
    <mergeCell ref="C235:G235"/>
    <mergeCell ref="A242:A243"/>
    <mergeCell ref="C159:G159"/>
    <mergeCell ref="A160:A166"/>
    <mergeCell ref="C160:G160"/>
    <mergeCell ref="A175:A181"/>
    <mergeCell ref="C175:G175"/>
    <mergeCell ref="A190:A193"/>
    <mergeCell ref="C190:G190"/>
    <mergeCell ref="A115:A116"/>
    <mergeCell ref="A123:A129"/>
    <mergeCell ref="A135:A141"/>
    <mergeCell ref="C135:G135"/>
    <mergeCell ref="A147:A153"/>
    <mergeCell ref="C147:G147"/>
    <mergeCell ref="A94:A98"/>
    <mergeCell ref="C94:E94"/>
    <mergeCell ref="C96:G96"/>
    <mergeCell ref="A99:A100"/>
    <mergeCell ref="A110:A114"/>
    <mergeCell ref="C110:G110"/>
    <mergeCell ref="C57:E57"/>
    <mergeCell ref="C58:E58"/>
    <mergeCell ref="C59:E59"/>
    <mergeCell ref="A66:A70"/>
    <mergeCell ref="C66:G66"/>
    <mergeCell ref="C67:G67"/>
    <mergeCell ref="A19:A25"/>
    <mergeCell ref="C19:G19"/>
    <mergeCell ref="C37:F37"/>
    <mergeCell ref="C38:F38"/>
    <mergeCell ref="C45:F45"/>
    <mergeCell ref="C52:G52"/>
    <mergeCell ref="A1:H1"/>
    <mergeCell ref="A2:H2"/>
    <mergeCell ref="A3:H3"/>
    <mergeCell ref="A4:A5"/>
    <mergeCell ref="A7:A13"/>
    <mergeCell ref="C7:G7"/>
    <mergeCell ref="C8:G8"/>
  </mergeCells>
  <pageMargins left="0.26" right="0.21" top="1" bottom="1" header="0.3" footer="0.3"/>
  <pageSetup paperSize="9" orientation="portrait"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4</vt:i4>
      </vt:variant>
    </vt:vector>
  </HeadingPairs>
  <TitlesOfParts>
    <vt:vector size="16" baseType="lpstr">
      <vt:lpstr>Abstract</vt:lpstr>
      <vt:lpstr>ELECTRICAL</vt:lpstr>
      <vt:lpstr>ELE-DATA</vt:lpstr>
      <vt:lpstr>WS DATA</vt:lpstr>
      <vt:lpstr>CIVIL</vt:lpstr>
      <vt:lpstr>WATER SUP</vt:lpstr>
      <vt:lpstr>C-DATA</vt:lpstr>
      <vt:lpstr>Lead ( R)</vt:lpstr>
      <vt:lpstr>R.W.S - DATA</vt:lpstr>
      <vt:lpstr>Sheet</vt:lpstr>
      <vt:lpstr>civil-A</vt:lpstr>
      <vt:lpstr>Sheet2</vt:lpstr>
      <vt:lpstr>'ELE-DATA'!Print_Area</vt:lpstr>
      <vt:lpstr>'Lead ( R)'!Print_Area</vt:lpstr>
      <vt:lpstr>'WS DATA'!Print_Area</vt:lpstr>
      <vt:lpstr>'R.W.S - DATA'!Print_Titles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2018-04-09T12:15:47Z</dcterms:modified>
</cp:coreProperties>
</file>